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gracekruse/Downloads/"/>
    </mc:Choice>
  </mc:AlternateContent>
  <xr:revisionPtr revIDLastSave="0" documentId="8_{63BD211A-5347-D344-83AD-76EBCA0D95F5}" xr6:coauthVersionLast="47" xr6:coauthVersionMax="47" xr10:uidLastSave="{00000000-0000-0000-0000-000000000000}"/>
  <bookViews>
    <workbookView xWindow="1840" yWindow="740" windowWidth="27560" windowHeight="18380" xr2:uid="{00000000-000D-0000-FFFF-FFFF00000000}"/>
  </bookViews>
  <sheets>
    <sheet name="Phone version" sheetId="1" r:id="rId1"/>
    <sheet name="Printable version" sheetId="2" state="hidden" r:id="rId2"/>
    <sheet name="Appendix 1 - supporting data" sheetId="3" r:id="rId3"/>
    <sheet name="Sheet15" sheetId="4" state="hidden" r:id="rId4"/>
    <sheet name="Amotization schedules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3" i="1"/>
  <c r="D10" i="1"/>
  <c r="B4" i="5"/>
  <c r="B3" i="5"/>
  <c r="B1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D3" i="4"/>
  <c r="D4" i="4" s="1"/>
  <c r="D5" i="4" s="1"/>
  <c r="D6" i="4" s="1"/>
  <c r="D7" i="4" s="1"/>
  <c r="D8" i="4" s="1"/>
  <c r="D9" i="4" s="1"/>
  <c r="D10" i="4" s="1"/>
  <c r="D11" i="4" s="1"/>
  <c r="D2" i="4"/>
  <c r="L13" i="3"/>
  <c r="K13" i="3"/>
  <c r="H13" i="3"/>
  <c r="G13" i="3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D13" i="3"/>
  <c r="C13" i="3"/>
  <c r="L12" i="3"/>
  <c r="H12" i="3"/>
  <c r="D12" i="3"/>
  <c r="L11" i="3"/>
  <c r="H11" i="3"/>
  <c r="D11" i="3"/>
  <c r="L10" i="3"/>
  <c r="H10" i="3"/>
  <c r="D10" i="3"/>
  <c r="L9" i="3"/>
  <c r="H9" i="3"/>
  <c r="D9" i="3"/>
  <c r="L8" i="3"/>
  <c r="H8" i="3"/>
  <c r="D8" i="3"/>
  <c r="L7" i="3"/>
  <c r="H7" i="3"/>
  <c r="I13" i="3" s="1"/>
  <c r="D7" i="3"/>
  <c r="L6" i="3"/>
  <c r="H6" i="3"/>
  <c r="D6" i="3"/>
  <c r="L5" i="3"/>
  <c r="H5" i="3"/>
  <c r="D5" i="3"/>
  <c r="L4" i="3"/>
  <c r="M13" i="3" s="1"/>
  <c r="H4" i="3"/>
  <c r="D4" i="3"/>
  <c r="D43" i="2"/>
  <c r="D33" i="2"/>
  <c r="D27" i="2"/>
  <c r="D21" i="2"/>
  <c r="D28" i="2" s="1"/>
  <c r="D19" i="2"/>
  <c r="D29" i="2" s="1"/>
  <c r="D17" i="2"/>
  <c r="Q11" i="2"/>
  <c r="K11" i="2"/>
  <c r="L11" i="2" s="1"/>
  <c r="M11" i="2" s="1"/>
  <c r="N11" i="2" s="1"/>
  <c r="O11" i="2" s="1"/>
  <c r="P11" i="2" s="1"/>
  <c r="I11" i="2"/>
  <c r="J11" i="2" s="1"/>
  <c r="J10" i="2"/>
  <c r="K10" i="2" s="1"/>
  <c r="L10" i="2" s="1"/>
  <c r="M10" i="2" s="1"/>
  <c r="N10" i="2" s="1"/>
  <c r="O10" i="2" s="1"/>
  <c r="P10" i="2" s="1"/>
  <c r="Q10" i="2" s="1"/>
  <c r="I10" i="2"/>
  <c r="D10" i="2"/>
  <c r="D9" i="2"/>
  <c r="D31" i="2" s="1"/>
  <c r="H8" i="2"/>
  <c r="H7" i="2"/>
  <c r="H6" i="2"/>
  <c r="I6" i="2" s="1"/>
  <c r="J6" i="2" s="1"/>
  <c r="A1" i="2"/>
  <c r="D77" i="1"/>
  <c r="D69" i="1"/>
  <c r="D71" i="1" s="1"/>
  <c r="D64" i="1"/>
  <c r="D60" i="1"/>
  <c r="E32" i="1"/>
  <c r="F32" i="1" s="1"/>
  <c r="G32" i="1" s="1"/>
  <c r="H32" i="1" s="1"/>
  <c r="I32" i="1" s="1"/>
  <c r="J32" i="1" s="1"/>
  <c r="K32" i="1" s="1"/>
  <c r="L32" i="1" s="1"/>
  <c r="M32" i="1" s="1"/>
  <c r="F31" i="1"/>
  <c r="G31" i="1" s="1"/>
  <c r="H31" i="1" s="1"/>
  <c r="I31" i="1" s="1"/>
  <c r="J31" i="1" s="1"/>
  <c r="K31" i="1" s="1"/>
  <c r="L31" i="1" s="1"/>
  <c r="M31" i="1" s="1"/>
  <c r="E31" i="1"/>
  <c r="D29" i="1"/>
  <c r="D28" i="1"/>
  <c r="D19" i="1"/>
  <c r="D9" i="1"/>
  <c r="F6" i="1"/>
  <c r="F5" i="1"/>
  <c r="F4" i="1"/>
  <c r="A1" i="1"/>
  <c r="D32" i="2" l="1"/>
  <c r="M23" i="3"/>
  <c r="M19" i="3"/>
  <c r="M15" i="3"/>
  <c r="H19" i="2"/>
  <c r="I3" i="2" s="1"/>
  <c r="M20" i="3"/>
  <c r="M16" i="3"/>
  <c r="M17" i="3"/>
  <c r="M22" i="3"/>
  <c r="M14" i="3"/>
  <c r="K14" i="3" s="1"/>
  <c r="D40" i="1"/>
  <c r="E24" i="1" s="1"/>
  <c r="M21" i="3"/>
  <c r="M18" i="3"/>
  <c r="I22" i="3"/>
  <c r="I18" i="3"/>
  <c r="I14" i="3"/>
  <c r="I23" i="3"/>
  <c r="I19" i="3"/>
  <c r="I15" i="3"/>
  <c r="I20" i="3"/>
  <c r="I17" i="3"/>
  <c r="I16" i="3"/>
  <c r="H20" i="2"/>
  <c r="I7" i="2" s="1"/>
  <c r="J7" i="2" s="1"/>
  <c r="K7" i="2" s="1"/>
  <c r="L7" i="2" s="1"/>
  <c r="M7" i="2" s="1"/>
  <c r="N7" i="2" s="1"/>
  <c r="O7" i="2" s="1"/>
  <c r="P7" i="2" s="1"/>
  <c r="Q7" i="2" s="1"/>
  <c r="I21" i="3"/>
  <c r="D44" i="2"/>
  <c r="D35" i="2"/>
  <c r="B2" i="5"/>
  <c r="D344" i="5" s="1"/>
  <c r="D67" i="1"/>
  <c r="D68" i="1" s="1"/>
  <c r="G4" i="1"/>
  <c r="G5" i="1"/>
  <c r="K6" i="2"/>
  <c r="D27" i="1"/>
  <c r="D41" i="1"/>
  <c r="E28" i="1" s="1"/>
  <c r="F28" i="1" s="1"/>
  <c r="G28" i="1" s="1"/>
  <c r="H28" i="1" s="1"/>
  <c r="I28" i="1" s="1"/>
  <c r="J28" i="1" s="1"/>
  <c r="K28" i="1" s="1"/>
  <c r="L28" i="1" s="1"/>
  <c r="M28" i="1" s="1"/>
  <c r="D301" i="5"/>
  <c r="H5" i="2"/>
  <c r="H13" i="2" s="1"/>
  <c r="H14" i="2" s="1"/>
  <c r="E13" i="3"/>
  <c r="C357" i="5"/>
  <c r="D352" i="5"/>
  <c r="C349" i="5"/>
  <c r="C325" i="5"/>
  <c r="D320" i="5"/>
  <c r="C317" i="5"/>
  <c r="C293" i="5"/>
  <c r="D288" i="5"/>
  <c r="C285" i="5"/>
  <c r="C261" i="5"/>
  <c r="D256" i="5"/>
  <c r="C253" i="5"/>
  <c r="D363" i="5"/>
  <c r="C360" i="5"/>
  <c r="D355" i="5"/>
  <c r="D331" i="5"/>
  <c r="C328" i="5"/>
  <c r="D323" i="5"/>
  <c r="D299" i="5"/>
  <c r="C296" i="5"/>
  <c r="D291" i="5"/>
  <c r="D267" i="5"/>
  <c r="C264" i="5"/>
  <c r="D259" i="5"/>
  <c r="D235" i="5"/>
  <c r="D366" i="5"/>
  <c r="C363" i="5"/>
  <c r="C339" i="5"/>
  <c r="D334" i="5"/>
  <c r="C331" i="5"/>
  <c r="E331" i="5" s="1"/>
  <c r="C307" i="5"/>
  <c r="D302" i="5"/>
  <c r="C299" i="5"/>
  <c r="E299" i="5" s="1"/>
  <c r="C275" i="5"/>
  <c r="D270" i="5"/>
  <c r="C267" i="5"/>
  <c r="E267" i="5" s="1"/>
  <c r="C243" i="5"/>
  <c r="D238" i="5"/>
  <c r="C235" i="5"/>
  <c r="E235" i="5" s="1"/>
  <c r="C348" i="5"/>
  <c r="D343" i="5"/>
  <c r="C340" i="5"/>
  <c r="C316" i="5"/>
  <c r="D311" i="5"/>
  <c r="C308" i="5"/>
  <c r="C284" i="5"/>
  <c r="D279" i="5"/>
  <c r="C276" i="5"/>
  <c r="C252" i="5"/>
  <c r="D247" i="5"/>
  <c r="C244" i="5"/>
  <c r="D338" i="5"/>
  <c r="C335" i="5"/>
  <c r="D322" i="5"/>
  <c r="D274" i="5"/>
  <c r="C271" i="5"/>
  <c r="D258" i="5"/>
  <c r="C223" i="5"/>
  <c r="D218" i="5"/>
  <c r="C215" i="5"/>
  <c r="C191" i="5"/>
  <c r="D186" i="5"/>
  <c r="C183" i="5"/>
  <c r="C354" i="5"/>
  <c r="D341" i="5"/>
  <c r="C338" i="5"/>
  <c r="E338" i="5" s="1"/>
  <c r="C290" i="5"/>
  <c r="D277" i="5"/>
  <c r="C274" i="5"/>
  <c r="E274" i="5" s="1"/>
  <c r="C226" i="5"/>
  <c r="D221" i="5"/>
  <c r="C218" i="5"/>
  <c r="C194" i="5"/>
  <c r="D189" i="5"/>
  <c r="C186" i="5"/>
  <c r="C350" i="5"/>
  <c r="D337" i="5"/>
  <c r="C334" i="5"/>
  <c r="E334" i="5" s="1"/>
  <c r="C286" i="5"/>
  <c r="D273" i="5"/>
  <c r="C270" i="5"/>
  <c r="C229" i="5"/>
  <c r="D224" i="5"/>
  <c r="C221" i="5"/>
  <c r="C197" i="5"/>
  <c r="D192" i="5"/>
  <c r="C189" i="5"/>
  <c r="C310" i="5"/>
  <c r="D300" i="5"/>
  <c r="C289" i="5"/>
  <c r="C228" i="5"/>
  <c r="D225" i="5"/>
  <c r="D220" i="5"/>
  <c r="C164" i="5"/>
  <c r="D159" i="5"/>
  <c r="C156" i="5"/>
  <c r="C132" i="5"/>
  <c r="D127" i="5"/>
  <c r="C124" i="5"/>
  <c r="C100" i="5"/>
  <c r="C361" i="5"/>
  <c r="D345" i="5"/>
  <c r="C273" i="5"/>
  <c r="C263" i="5"/>
  <c r="D253" i="5"/>
  <c r="C220" i="5"/>
  <c r="D217" i="5"/>
  <c r="D212" i="5"/>
  <c r="C159" i="5"/>
  <c r="D154" i="5"/>
  <c r="C151" i="5"/>
  <c r="C127" i="5"/>
  <c r="D122" i="5"/>
  <c r="C119" i="5"/>
  <c r="D298" i="5"/>
  <c r="C278" i="5"/>
  <c r="D268" i="5"/>
  <c r="C222" i="5"/>
  <c r="D219" i="5"/>
  <c r="C217" i="5"/>
  <c r="D179" i="5"/>
  <c r="D177" i="5"/>
  <c r="D175" i="5"/>
  <c r="C154" i="5"/>
  <c r="D149" i="5"/>
  <c r="C146" i="5"/>
  <c r="D313" i="5"/>
  <c r="C11" i="5"/>
  <c r="D14" i="5"/>
  <c r="D38" i="5"/>
  <c r="C43" i="5"/>
  <c r="D46" i="5"/>
  <c r="D70" i="5"/>
  <c r="C75" i="5"/>
  <c r="D78" i="5"/>
  <c r="C103" i="5"/>
  <c r="C105" i="5"/>
  <c r="E105" i="5" s="1"/>
  <c r="D112" i="5"/>
  <c r="D142" i="5"/>
  <c r="C145" i="5"/>
  <c r="D147" i="5"/>
  <c r="D168" i="5"/>
  <c r="C181" i="5"/>
  <c r="D185" i="5"/>
  <c r="D260" i="5"/>
  <c r="D276" i="5"/>
  <c r="D292" i="5"/>
  <c r="D27" i="5"/>
  <c r="C32" i="5"/>
  <c r="E32" i="5" s="1"/>
  <c r="D35" i="5"/>
  <c r="D59" i="5"/>
  <c r="C64" i="5"/>
  <c r="E64" i="5" s="1"/>
  <c r="D67" i="5"/>
  <c r="D91" i="5"/>
  <c r="C96" i="5"/>
  <c r="E96" i="5" s="1"/>
  <c r="D105" i="5"/>
  <c r="C129" i="5"/>
  <c r="C131" i="5"/>
  <c r="C133" i="5"/>
  <c r="C158" i="5"/>
  <c r="D160" i="5"/>
  <c r="C163" i="5"/>
  <c r="C206" i="5"/>
  <c r="C214" i="5"/>
  <c r="D223" i="5"/>
  <c r="C342" i="5"/>
  <c r="D362" i="5"/>
  <c r="B5" i="5"/>
  <c r="D32" i="5"/>
  <c r="C37" i="5"/>
  <c r="E37" i="5" s="1"/>
  <c r="D40" i="5"/>
  <c r="D64" i="5"/>
  <c r="C69" i="5"/>
  <c r="E69" i="5" s="1"/>
  <c r="D72" i="5"/>
  <c r="D96" i="5"/>
  <c r="C98" i="5"/>
  <c r="D107" i="5"/>
  <c r="D153" i="5"/>
  <c r="D158" i="5"/>
  <c r="C161" i="5"/>
  <c r="D206" i="5"/>
  <c r="C246" i="5"/>
  <c r="C262" i="5"/>
  <c r="D29" i="5"/>
  <c r="C34" i="5"/>
  <c r="D37" i="5"/>
  <c r="D61" i="5"/>
  <c r="C66" i="5"/>
  <c r="D69" i="5"/>
  <c r="D93" i="5"/>
  <c r="D98" i="5"/>
  <c r="D100" i="5"/>
  <c r="C123" i="5"/>
  <c r="C125" i="5"/>
  <c r="D156" i="5"/>
  <c r="C203" i="5"/>
  <c r="C211" i="5"/>
  <c r="C219" i="5"/>
  <c r="E219" i="5" s="1"/>
  <c r="C313" i="5"/>
  <c r="E313" i="5" s="1"/>
  <c r="D333" i="5"/>
  <c r="C343" i="5"/>
  <c r="E343" i="5" s="1"/>
  <c r="G6" i="1" l="1"/>
  <c r="D70" i="1"/>
  <c r="D21" i="1"/>
  <c r="D66" i="1" s="1"/>
  <c r="E206" i="5"/>
  <c r="E220" i="5"/>
  <c r="E132" i="5"/>
  <c r="E223" i="5"/>
  <c r="E316" i="5"/>
  <c r="E243" i="5"/>
  <c r="I8" i="2"/>
  <c r="J3" i="2"/>
  <c r="C195" i="5"/>
  <c r="E195" i="5" s="1"/>
  <c r="C58" i="5"/>
  <c r="E58" i="5" s="1"/>
  <c r="D148" i="5"/>
  <c r="C29" i="5"/>
  <c r="E29" i="5" s="1"/>
  <c r="D155" i="5"/>
  <c r="C24" i="5"/>
  <c r="D101" i="5"/>
  <c r="D199" i="5"/>
  <c r="D171" i="5"/>
  <c r="C353" i="5"/>
  <c r="D228" i="5"/>
  <c r="E228" i="5" s="1"/>
  <c r="D161" i="5"/>
  <c r="C102" i="5"/>
  <c r="C74" i="5"/>
  <c r="C42" i="5"/>
  <c r="C10" i="5"/>
  <c r="D163" i="5"/>
  <c r="C109" i="5"/>
  <c r="E109" i="5" s="1"/>
  <c r="C77" i="5"/>
  <c r="E77" i="5" s="1"/>
  <c r="C45" i="5"/>
  <c r="C13" i="5"/>
  <c r="D231" i="5"/>
  <c r="C166" i="5"/>
  <c r="D140" i="5"/>
  <c r="C107" i="5"/>
  <c r="E107" i="5" s="1"/>
  <c r="C72" i="5"/>
  <c r="E72" i="5" s="1"/>
  <c r="C40" i="5"/>
  <c r="E40" i="5" s="1"/>
  <c r="C362" i="5"/>
  <c r="E362" i="5" s="1"/>
  <c r="D193" i="5"/>
  <c r="C150" i="5"/>
  <c r="C114" i="5"/>
  <c r="C83" i="5"/>
  <c r="C51" i="5"/>
  <c r="C19" i="5"/>
  <c r="E19" i="5" s="1"/>
  <c r="D141" i="5"/>
  <c r="C169" i="5"/>
  <c r="D214" i="5"/>
  <c r="C257" i="5"/>
  <c r="D365" i="5"/>
  <c r="D146" i="5"/>
  <c r="D207" i="5"/>
  <c r="C233" i="5"/>
  <c r="E233" i="5" s="1"/>
  <c r="C330" i="5"/>
  <c r="E330" i="5" s="1"/>
  <c r="D119" i="5"/>
  <c r="E119" i="5" s="1"/>
  <c r="D151" i="5"/>
  <c r="D215" i="5"/>
  <c r="C279" i="5"/>
  <c r="E279" i="5" s="1"/>
  <c r="D184" i="5"/>
  <c r="D216" i="5"/>
  <c r="D257" i="5"/>
  <c r="D321" i="5"/>
  <c r="D181" i="5"/>
  <c r="D213" i="5"/>
  <c r="D261" i="5"/>
  <c r="D325" i="5"/>
  <c r="D178" i="5"/>
  <c r="D210" i="5"/>
  <c r="C255" i="5"/>
  <c r="E255" i="5" s="1"/>
  <c r="C319" i="5"/>
  <c r="E319" i="5" s="1"/>
  <c r="D239" i="5"/>
  <c r="D271" i="5"/>
  <c r="D303" i="5"/>
  <c r="D335" i="5"/>
  <c r="D367" i="5"/>
  <c r="D262" i="5"/>
  <c r="E262" i="5" s="1"/>
  <c r="D294" i="5"/>
  <c r="D326" i="5"/>
  <c r="D358" i="5"/>
  <c r="C256" i="5"/>
  <c r="E256" i="5" s="1"/>
  <c r="C288" i="5"/>
  <c r="E288" i="5" s="1"/>
  <c r="C320" i="5"/>
  <c r="E320" i="5" s="1"/>
  <c r="C352" i="5"/>
  <c r="E352" i="5" s="1"/>
  <c r="D248" i="5"/>
  <c r="D280" i="5"/>
  <c r="D312" i="5"/>
  <c r="G23" i="2"/>
  <c r="H16" i="2"/>
  <c r="H23" i="2"/>
  <c r="E161" i="5"/>
  <c r="E163" i="5"/>
  <c r="E133" i="5"/>
  <c r="E146" i="5"/>
  <c r="E217" i="5"/>
  <c r="E151" i="5"/>
  <c r="E156" i="5"/>
  <c r="E189" i="5"/>
  <c r="E221" i="5"/>
  <c r="E270" i="5"/>
  <c r="E186" i="5"/>
  <c r="E218" i="5"/>
  <c r="E215" i="5"/>
  <c r="E244" i="5"/>
  <c r="E276" i="5"/>
  <c r="E308" i="5"/>
  <c r="E363" i="5"/>
  <c r="E253" i="5"/>
  <c r="E317" i="5"/>
  <c r="E349" i="5"/>
  <c r="E211" i="5"/>
  <c r="E66" i="5"/>
  <c r="E181" i="5"/>
  <c r="E75" i="5"/>
  <c r="E11" i="5"/>
  <c r="E278" i="5"/>
  <c r="E271" i="5"/>
  <c r="E335" i="5"/>
  <c r="E123" i="5"/>
  <c r="E342" i="5"/>
  <c r="E154" i="5"/>
  <c r="E159" i="5"/>
  <c r="E100" i="5"/>
  <c r="E229" i="5"/>
  <c r="E275" i="5"/>
  <c r="E339" i="5"/>
  <c r="E261" i="5"/>
  <c r="D26" i="1"/>
  <c r="D34" i="1" s="1"/>
  <c r="D35" i="1" s="1"/>
  <c r="E27" i="1"/>
  <c r="D285" i="5"/>
  <c r="E285" i="5" s="1"/>
  <c r="C209" i="5"/>
  <c r="C358" i="5"/>
  <c r="E358" i="5" s="1"/>
  <c r="D348" i="5"/>
  <c r="E348" i="5" s="1"/>
  <c r="C337" i="5"/>
  <c r="E337" i="5" s="1"/>
  <c r="C327" i="5"/>
  <c r="E327" i="5" s="1"/>
  <c r="D317" i="5"/>
  <c r="D282" i="5"/>
  <c r="D266" i="5"/>
  <c r="D250" i="5"/>
  <c r="C241" i="5"/>
  <c r="D234" i="5"/>
  <c r="D196" i="5"/>
  <c r="D188" i="5"/>
  <c r="C177" i="5"/>
  <c r="E177" i="5" s="1"/>
  <c r="C174" i="5"/>
  <c r="C149" i="5"/>
  <c r="E149" i="5" s="1"/>
  <c r="C144" i="5"/>
  <c r="C139" i="5"/>
  <c r="E139" i="5" s="1"/>
  <c r="C130" i="5"/>
  <c r="E130" i="5" s="1"/>
  <c r="C128" i="5"/>
  <c r="E128" i="5" s="1"/>
  <c r="C126" i="5"/>
  <c r="E126" i="5" s="1"/>
  <c r="D117" i="5"/>
  <c r="C110" i="5"/>
  <c r="D108" i="5"/>
  <c r="D106" i="5"/>
  <c r="C99" i="5"/>
  <c r="E99" i="5" s="1"/>
  <c r="D97" i="5"/>
  <c r="D92" i="5"/>
  <c r="C89" i="5"/>
  <c r="D84" i="5"/>
  <c r="C81" i="5"/>
  <c r="D76" i="5"/>
  <c r="C73" i="5"/>
  <c r="D68" i="5"/>
  <c r="C65" i="5"/>
  <c r="C298" i="5"/>
  <c r="E298" i="5" s="1"/>
  <c r="C282" i="5"/>
  <c r="E282" i="5" s="1"/>
  <c r="C266" i="5"/>
  <c r="E266" i="5" s="1"/>
  <c r="D356" i="5"/>
  <c r="D281" i="5"/>
  <c r="C234" i="5"/>
  <c r="C216" i="5"/>
  <c r="E216" i="5" s="1"/>
  <c r="D203" i="5"/>
  <c r="E203" i="5" s="1"/>
  <c r="C192" i="5"/>
  <c r="E192" i="5" s="1"/>
  <c r="C157" i="5"/>
  <c r="E157" i="5" s="1"/>
  <c r="C137" i="5"/>
  <c r="C115" i="5"/>
  <c r="D95" i="5"/>
  <c r="C87" i="5"/>
  <c r="C78" i="5"/>
  <c r="E78" i="5" s="1"/>
  <c r="D74" i="5"/>
  <c r="D65" i="5"/>
  <c r="D55" i="5"/>
  <c r="C52" i="5"/>
  <c r="D39" i="5"/>
  <c r="C36" i="5"/>
  <c r="D23" i="5"/>
  <c r="C20" i="5"/>
  <c r="E20" i="5" s="1"/>
  <c r="D346" i="5"/>
  <c r="C201" i="5"/>
  <c r="E201" i="5" s="1"/>
  <c r="D191" i="5"/>
  <c r="E191" i="5" s="1"/>
  <c r="D164" i="5"/>
  <c r="D136" i="5"/>
  <c r="D125" i="5"/>
  <c r="E125" i="5" s="1"/>
  <c r="D104" i="5"/>
  <c r="D99" i="5"/>
  <c r="C95" i="5"/>
  <c r="E95" i="5" s="1"/>
  <c r="C86" i="5"/>
  <c r="E86" i="5" s="1"/>
  <c r="D82" i="5"/>
  <c r="D73" i="5"/>
  <c r="D58" i="5"/>
  <c r="C55" i="5"/>
  <c r="D42" i="5"/>
  <c r="C39" i="5"/>
  <c r="E39" i="5" s="1"/>
  <c r="D26" i="5"/>
  <c r="C23" i="5"/>
  <c r="E23" i="5" s="1"/>
  <c r="D10" i="5"/>
  <c r="D265" i="5"/>
  <c r="C200" i="5"/>
  <c r="D180" i="5"/>
  <c r="C170" i="5"/>
  <c r="C142" i="5"/>
  <c r="E142" i="5" s="1"/>
  <c r="C136" i="5"/>
  <c r="E136" i="5" s="1"/>
  <c r="D124" i="5"/>
  <c r="E124" i="5" s="1"/>
  <c r="C104" i="5"/>
  <c r="E104" i="5" s="1"/>
  <c r="C94" i="5"/>
  <c r="D90" i="5"/>
  <c r="D81" i="5"/>
  <c r="D57" i="5"/>
  <c r="C54" i="5"/>
  <c r="E54" i="5" s="1"/>
  <c r="D41" i="5"/>
  <c r="C38" i="5"/>
  <c r="E38" i="5" s="1"/>
  <c r="D25" i="5"/>
  <c r="C22" i="5"/>
  <c r="D9" i="5"/>
  <c r="C326" i="5"/>
  <c r="D211" i="5"/>
  <c r="C188" i="5"/>
  <c r="C141" i="5"/>
  <c r="D113" i="5"/>
  <c r="D89" i="5"/>
  <c r="C68" i="5"/>
  <c r="D60" i="5"/>
  <c r="C57" i="5"/>
  <c r="E57" i="5" s="1"/>
  <c r="D44" i="5"/>
  <c r="C41" i="5"/>
  <c r="D28" i="5"/>
  <c r="C25" i="5"/>
  <c r="D12" i="5"/>
  <c r="C9" i="5"/>
  <c r="E9" i="5" s="1"/>
  <c r="D316" i="5"/>
  <c r="C250" i="5"/>
  <c r="E250" i="5" s="1"/>
  <c r="C224" i="5"/>
  <c r="E224" i="5" s="1"/>
  <c r="C208" i="5"/>
  <c r="D187" i="5"/>
  <c r="C168" i="5"/>
  <c r="E168" i="5" s="1"/>
  <c r="C147" i="5"/>
  <c r="E147" i="5" s="1"/>
  <c r="D134" i="5"/>
  <c r="D128" i="5"/>
  <c r="D123" i="5"/>
  <c r="C117" i="5"/>
  <c r="C112" i="5"/>
  <c r="E112" i="5" s="1"/>
  <c r="C76" i="5"/>
  <c r="E76" i="5" s="1"/>
  <c r="D63" i="5"/>
  <c r="C60" i="5"/>
  <c r="E60" i="5" s="1"/>
  <c r="D47" i="5"/>
  <c r="C44" i="5"/>
  <c r="D31" i="5"/>
  <c r="C28" i="5"/>
  <c r="D15" i="5"/>
  <c r="C12" i="5"/>
  <c r="D249" i="5"/>
  <c r="C196" i="5"/>
  <c r="E196" i="5" s="1"/>
  <c r="C185" i="5"/>
  <c r="E185" i="5" s="1"/>
  <c r="D176" i="5"/>
  <c r="D139" i="5"/>
  <c r="C134" i="5"/>
  <c r="D102" i="5"/>
  <c r="C97" i="5"/>
  <c r="E97" i="5" s="1"/>
  <c r="C84" i="5"/>
  <c r="E84" i="5" s="1"/>
  <c r="D71" i="5"/>
  <c r="C63" i="5"/>
  <c r="D50" i="5"/>
  <c r="C47" i="5"/>
  <c r="D34" i="5"/>
  <c r="C31" i="5"/>
  <c r="E31" i="5" s="1"/>
  <c r="D18" i="5"/>
  <c r="C15" i="5"/>
  <c r="E15" i="5" s="1"/>
  <c r="F8" i="5"/>
  <c r="F9" i="5" s="1"/>
  <c r="D297" i="5"/>
  <c r="D195" i="5"/>
  <c r="D174" i="5"/>
  <c r="C152" i="5"/>
  <c r="C106" i="5"/>
  <c r="E106" i="5" s="1"/>
  <c r="C101" i="5"/>
  <c r="E101" i="5" s="1"/>
  <c r="C92" i="5"/>
  <c r="E92" i="5" s="1"/>
  <c r="D79" i="5"/>
  <c r="C71" i="5"/>
  <c r="C62" i="5"/>
  <c r="D49" i="5"/>
  <c r="C46" i="5"/>
  <c r="E46" i="5" s="1"/>
  <c r="D33" i="5"/>
  <c r="C30" i="5"/>
  <c r="D17" i="5"/>
  <c r="C14" i="5"/>
  <c r="E14" i="5" s="1"/>
  <c r="C204" i="5"/>
  <c r="E204" i="5" s="1"/>
  <c r="C193" i="5"/>
  <c r="E193" i="5" s="1"/>
  <c r="D183" i="5"/>
  <c r="E183" i="5" s="1"/>
  <c r="D144" i="5"/>
  <c r="D132" i="5"/>
  <c r="D126" i="5"/>
  <c r="D121" i="5"/>
  <c r="D115" i="5"/>
  <c r="D110" i="5"/>
  <c r="D87" i="5"/>
  <c r="C79" i="5"/>
  <c r="C70" i="5"/>
  <c r="E70" i="5" s="1"/>
  <c r="D66" i="5"/>
  <c r="D52" i="5"/>
  <c r="C49" i="5"/>
  <c r="E49" i="5" s="1"/>
  <c r="D36" i="5"/>
  <c r="C33" i="5"/>
  <c r="D20" i="5"/>
  <c r="C17" i="5"/>
  <c r="C305" i="5"/>
  <c r="C26" i="5"/>
  <c r="C61" i="5"/>
  <c r="E61" i="5" s="1"/>
  <c r="D120" i="5"/>
  <c r="D252" i="5"/>
  <c r="E252" i="5" s="1"/>
  <c r="C67" i="5"/>
  <c r="E67" i="5" s="1"/>
  <c r="D157" i="5"/>
  <c r="D130" i="5"/>
  <c r="D222" i="5"/>
  <c r="E222" i="5" s="1"/>
  <c r="D135" i="5"/>
  <c r="D200" i="5"/>
  <c r="D353" i="5"/>
  <c r="D293" i="5"/>
  <c r="E293" i="5" s="1"/>
  <c r="D226" i="5"/>
  <c r="D255" i="5"/>
  <c r="D351" i="5"/>
  <c r="D342" i="5"/>
  <c r="D296" i="5"/>
  <c r="E296" i="5" s="1"/>
  <c r="C47" i="2"/>
  <c r="D85" i="5"/>
  <c r="D133" i="5"/>
  <c r="D56" i="5"/>
  <c r="D24" i="5"/>
  <c r="C321" i="5"/>
  <c r="C190" i="5"/>
  <c r="C153" i="5"/>
  <c r="E153" i="5" s="1"/>
  <c r="D118" i="5"/>
  <c r="D83" i="5"/>
  <c r="D51" i="5"/>
  <c r="D19" i="5"/>
  <c r="D244" i="5"/>
  <c r="C160" i="5"/>
  <c r="E160" i="5" s="1"/>
  <c r="C122" i="5"/>
  <c r="E122" i="5" s="1"/>
  <c r="D94" i="5"/>
  <c r="D62" i="5"/>
  <c r="D30" i="5"/>
  <c r="D349" i="5"/>
  <c r="C162" i="5"/>
  <c r="D204" i="5"/>
  <c r="C232" i="5"/>
  <c r="C314" i="5"/>
  <c r="C135" i="5"/>
  <c r="E135" i="5" s="1"/>
  <c r="D169" i="5"/>
  <c r="C225" i="5"/>
  <c r="E225" i="5" s="1"/>
  <c r="C294" i="5"/>
  <c r="C108" i="5"/>
  <c r="E108" i="5" s="1"/>
  <c r="C140" i="5"/>
  <c r="C180" i="5"/>
  <c r="E180" i="5" s="1"/>
  <c r="D233" i="5"/>
  <c r="D340" i="5"/>
  <c r="E340" i="5" s="1"/>
  <c r="C205" i="5"/>
  <c r="E205" i="5" s="1"/>
  <c r="C238" i="5"/>
  <c r="E238" i="5" s="1"/>
  <c r="C302" i="5"/>
  <c r="E302" i="5" s="1"/>
  <c r="C366" i="5"/>
  <c r="E366" i="5" s="1"/>
  <c r="C202" i="5"/>
  <c r="C242" i="5"/>
  <c r="C306" i="5"/>
  <c r="E306" i="5" s="1"/>
  <c r="C167" i="5"/>
  <c r="E167" i="5" s="1"/>
  <c r="C199" i="5"/>
  <c r="E199" i="5" s="1"/>
  <c r="C231" i="5"/>
  <c r="E231" i="5" s="1"/>
  <c r="D290" i="5"/>
  <c r="E290" i="5" s="1"/>
  <c r="D354" i="5"/>
  <c r="E354" i="5" s="1"/>
  <c r="C260" i="5"/>
  <c r="E260" i="5" s="1"/>
  <c r="C292" i="5"/>
  <c r="E292" i="5" s="1"/>
  <c r="C324" i="5"/>
  <c r="E324" i="5" s="1"/>
  <c r="C356" i="5"/>
  <c r="E356" i="5" s="1"/>
  <c r="C251" i="5"/>
  <c r="E251" i="5" s="1"/>
  <c r="C283" i="5"/>
  <c r="E283" i="5" s="1"/>
  <c r="C315" i="5"/>
  <c r="C347" i="5"/>
  <c r="D243" i="5"/>
  <c r="D275" i="5"/>
  <c r="D307" i="5"/>
  <c r="E307" i="5" s="1"/>
  <c r="D339" i="5"/>
  <c r="C237" i="5"/>
  <c r="E237" i="5" s="1"/>
  <c r="C269" i="5"/>
  <c r="C301" i="5"/>
  <c r="E301" i="5" s="1"/>
  <c r="C333" i="5"/>
  <c r="E333" i="5" s="1"/>
  <c r="C365" i="5"/>
  <c r="E365" i="5" s="1"/>
  <c r="L6" i="2"/>
  <c r="F24" i="1"/>
  <c r="E29" i="1"/>
  <c r="E34" i="5"/>
  <c r="E98" i="5"/>
  <c r="E214" i="5"/>
  <c r="E325" i="5"/>
  <c r="C121" i="5"/>
  <c r="E121" i="5" s="1"/>
  <c r="D198" i="5"/>
  <c r="D332" i="5"/>
  <c r="C88" i="5"/>
  <c r="C165" i="5"/>
  <c r="C35" i="5"/>
  <c r="E35" i="5" s="1"/>
  <c r="C227" i="5"/>
  <c r="D162" i="5"/>
  <c r="D103" i="5"/>
  <c r="E103" i="5" s="1"/>
  <c r="D330" i="5"/>
  <c r="D289" i="5"/>
  <c r="E289" i="5" s="1"/>
  <c r="D229" i="5"/>
  <c r="D194" i="5"/>
  <c r="E194" i="5" s="1"/>
  <c r="C351" i="5"/>
  <c r="E351" i="5" s="1"/>
  <c r="D319" i="5"/>
  <c r="D278" i="5"/>
  <c r="C272" i="5"/>
  <c r="E272" i="5" s="1"/>
  <c r="D328" i="5"/>
  <c r="E328" i="5" s="1"/>
  <c r="C85" i="5"/>
  <c r="C80" i="5"/>
  <c r="C155" i="5"/>
  <c r="E155" i="5" s="1"/>
  <c r="C91" i="5"/>
  <c r="E91" i="5" s="1"/>
  <c r="C27" i="5"/>
  <c r="E27" i="5" s="1"/>
  <c r="C359" i="5"/>
  <c r="E359" i="5" s="1"/>
  <c r="D165" i="5"/>
  <c r="D209" i="5"/>
  <c r="D237" i="5"/>
  <c r="D329" i="5"/>
  <c r="D138" i="5"/>
  <c r="C171" i="5"/>
  <c r="E171" i="5" s="1"/>
  <c r="D227" i="5"/>
  <c r="D314" i="5"/>
  <c r="D111" i="5"/>
  <c r="D143" i="5"/>
  <c r="C182" i="5"/>
  <c r="C249" i="5"/>
  <c r="C346" i="5"/>
  <c r="D208" i="5"/>
  <c r="D241" i="5"/>
  <c r="D305" i="5"/>
  <c r="D173" i="5"/>
  <c r="D205" i="5"/>
  <c r="D245" i="5"/>
  <c r="D309" i="5"/>
  <c r="D170" i="5"/>
  <c r="D202" i="5"/>
  <c r="C239" i="5"/>
  <c r="E239" i="5" s="1"/>
  <c r="C303" i="5"/>
  <c r="E303" i="5" s="1"/>
  <c r="C367" i="5"/>
  <c r="E367" i="5" s="1"/>
  <c r="D263" i="5"/>
  <c r="E263" i="5" s="1"/>
  <c r="D295" i="5"/>
  <c r="D327" i="5"/>
  <c r="D359" i="5"/>
  <c r="D254" i="5"/>
  <c r="D286" i="5"/>
  <c r="E286" i="5" s="1"/>
  <c r="D318" i="5"/>
  <c r="D350" i="5"/>
  <c r="E350" i="5" s="1"/>
  <c r="C248" i="5"/>
  <c r="E248" i="5" s="1"/>
  <c r="C280" i="5"/>
  <c r="C312" i="5"/>
  <c r="C344" i="5"/>
  <c r="E344" i="5" s="1"/>
  <c r="D240" i="5"/>
  <c r="D272" i="5"/>
  <c r="D304" i="5"/>
  <c r="D336" i="5"/>
  <c r="D368" i="5"/>
  <c r="K15" i="3"/>
  <c r="K16" i="3" s="1"/>
  <c r="K17" i="3" s="1"/>
  <c r="K18" i="3" s="1"/>
  <c r="K19" i="3" s="1"/>
  <c r="K20" i="3" s="1"/>
  <c r="K21" i="3" s="1"/>
  <c r="K22" i="3" s="1"/>
  <c r="K23" i="3" s="1"/>
  <c r="E158" i="5"/>
  <c r="E127" i="5"/>
  <c r="E273" i="5"/>
  <c r="E164" i="5"/>
  <c r="E197" i="5"/>
  <c r="E226" i="5"/>
  <c r="C90" i="5"/>
  <c r="E90" i="5" s="1"/>
  <c r="C93" i="5"/>
  <c r="E93" i="5" s="1"/>
  <c r="C198" i="5"/>
  <c r="C56" i="5"/>
  <c r="E56" i="5" s="1"/>
  <c r="D137" i="5"/>
  <c r="C329" i="5"/>
  <c r="E329" i="5" s="1"/>
  <c r="D308" i="5"/>
  <c r="D284" i="5"/>
  <c r="E284" i="5" s="1"/>
  <c r="D230" i="5"/>
  <c r="D232" i="5"/>
  <c r="D197" i="5"/>
  <c r="D357" i="5"/>
  <c r="E357" i="5" s="1"/>
  <c r="C287" i="5"/>
  <c r="D287" i="5"/>
  <c r="D246" i="5"/>
  <c r="E246" i="5" s="1"/>
  <c r="D310" i="5"/>
  <c r="E310" i="5" s="1"/>
  <c r="C240" i="5"/>
  <c r="C304" i="5"/>
  <c r="C336" i="5"/>
  <c r="C368" i="5"/>
  <c r="E368" i="5" s="1"/>
  <c r="D264" i="5"/>
  <c r="E264" i="5" s="1"/>
  <c r="D360" i="5"/>
  <c r="E360" i="5" s="1"/>
  <c r="C297" i="5"/>
  <c r="E297" i="5" s="1"/>
  <c r="C187" i="5"/>
  <c r="C113" i="5"/>
  <c r="D53" i="5"/>
  <c r="D21" i="5"/>
  <c r="D190" i="5"/>
  <c r="D88" i="5"/>
  <c r="C281" i="5"/>
  <c r="E281" i="5" s="1"/>
  <c r="C179" i="5"/>
  <c r="E179" i="5" s="1"/>
  <c r="C111" i="5"/>
  <c r="C82" i="5"/>
  <c r="C50" i="5"/>
  <c r="E50" i="5" s="1"/>
  <c r="C18" i="5"/>
  <c r="D172" i="5"/>
  <c r="D131" i="5"/>
  <c r="E131" i="5" s="1"/>
  <c r="C53" i="5"/>
  <c r="E53" i="5" s="1"/>
  <c r="C21" i="5"/>
  <c r="C311" i="5"/>
  <c r="E311" i="5" s="1"/>
  <c r="D182" i="5"/>
  <c r="D150" i="5"/>
  <c r="D116" i="5"/>
  <c r="C48" i="5"/>
  <c r="E48" i="5" s="1"/>
  <c r="C16" i="5"/>
  <c r="E16" i="5" s="1"/>
  <c r="D236" i="5"/>
  <c r="C120" i="5"/>
  <c r="C59" i="5"/>
  <c r="E59" i="5" s="1"/>
  <c r="D364" i="5"/>
  <c r="C265" i="5"/>
  <c r="E265" i="5" s="1"/>
  <c r="C176" i="5"/>
  <c r="E176" i="5" s="1"/>
  <c r="D109" i="5"/>
  <c r="D77" i="5"/>
  <c r="D45" i="5"/>
  <c r="D13" i="5"/>
  <c r="D166" i="5"/>
  <c r="D129" i="5"/>
  <c r="E129" i="5" s="1"/>
  <c r="D80" i="5"/>
  <c r="D48" i="5"/>
  <c r="D16" i="5"/>
  <c r="C295" i="5"/>
  <c r="E295" i="5" s="1"/>
  <c r="C172" i="5"/>
  <c r="E172" i="5" s="1"/>
  <c r="D145" i="5"/>
  <c r="E145" i="5" s="1"/>
  <c r="D114" i="5"/>
  <c r="D75" i="5"/>
  <c r="D43" i="5"/>
  <c r="E43" i="5" s="1"/>
  <c r="D11" i="5"/>
  <c r="D201" i="5"/>
  <c r="D152" i="5"/>
  <c r="C118" i="5"/>
  <c r="E118" i="5" s="1"/>
  <c r="D86" i="5"/>
  <c r="D54" i="5"/>
  <c r="D22" i="5"/>
  <c r="C138" i="5"/>
  <c r="E138" i="5" s="1"/>
  <c r="D167" i="5"/>
  <c r="C212" i="5"/>
  <c r="E212" i="5" s="1"/>
  <c r="C247" i="5"/>
  <c r="E247" i="5" s="1"/>
  <c r="C345" i="5"/>
  <c r="E345" i="5" s="1"/>
  <c r="C143" i="5"/>
  <c r="E143" i="5" s="1"/>
  <c r="C173" i="5"/>
  <c r="C230" i="5"/>
  <c r="E230" i="5" s="1"/>
  <c r="D324" i="5"/>
  <c r="C116" i="5"/>
  <c r="E116" i="5" s="1"/>
  <c r="C148" i="5"/>
  <c r="C184" i="5"/>
  <c r="E184" i="5" s="1"/>
  <c r="D269" i="5"/>
  <c r="D361" i="5"/>
  <c r="E361" i="5" s="1"/>
  <c r="C213" i="5"/>
  <c r="E213" i="5" s="1"/>
  <c r="C254" i="5"/>
  <c r="C318" i="5"/>
  <c r="C178" i="5"/>
  <c r="E178" i="5" s="1"/>
  <c r="C210" i="5"/>
  <c r="E210" i="5" s="1"/>
  <c r="C258" i="5"/>
  <c r="E258" i="5" s="1"/>
  <c r="C322" i="5"/>
  <c r="E322" i="5" s="1"/>
  <c r="C175" i="5"/>
  <c r="E175" i="5" s="1"/>
  <c r="C207" i="5"/>
  <c r="E207" i="5" s="1"/>
  <c r="D242" i="5"/>
  <c r="D306" i="5"/>
  <c r="C236" i="5"/>
  <c r="C268" i="5"/>
  <c r="E268" i="5" s="1"/>
  <c r="C300" i="5"/>
  <c r="E300" i="5" s="1"/>
  <c r="C332" i="5"/>
  <c r="E332" i="5" s="1"/>
  <c r="C364" i="5"/>
  <c r="E364" i="5" s="1"/>
  <c r="C259" i="5"/>
  <c r="E259" i="5" s="1"/>
  <c r="C291" i="5"/>
  <c r="E291" i="5" s="1"/>
  <c r="C323" i="5"/>
  <c r="E323" i="5" s="1"/>
  <c r="C355" i="5"/>
  <c r="E355" i="5" s="1"/>
  <c r="D251" i="5"/>
  <c r="D283" i="5"/>
  <c r="D315" i="5"/>
  <c r="D347" i="5"/>
  <c r="C245" i="5"/>
  <c r="E245" i="5" s="1"/>
  <c r="C277" i="5"/>
  <c r="E277" i="5" s="1"/>
  <c r="C309" i="5"/>
  <c r="E309" i="5" s="1"/>
  <c r="C341" i="5"/>
  <c r="E341" i="5" s="1"/>
  <c r="E14" i="3"/>
  <c r="E15" i="3" s="1"/>
  <c r="E16" i="3" s="1"/>
  <c r="E17" i="3" s="1"/>
  <c r="E18" i="3" s="1"/>
  <c r="E19" i="3" s="1"/>
  <c r="E20" i="3" s="1"/>
  <c r="E21" i="3" s="1"/>
  <c r="E22" i="3" s="1"/>
  <c r="E23" i="3" s="1"/>
  <c r="C14" i="3"/>
  <c r="C15" i="3" s="1"/>
  <c r="C16" i="3" s="1"/>
  <c r="C17" i="3" s="1"/>
  <c r="C18" i="3" s="1"/>
  <c r="C19" i="3" s="1"/>
  <c r="C20" i="3" s="1"/>
  <c r="C21" i="3" s="1"/>
  <c r="C22" i="3" s="1"/>
  <c r="C23" i="3" s="1"/>
  <c r="I5" i="2"/>
  <c r="I13" i="2" s="1"/>
  <c r="I14" i="2" s="1"/>
  <c r="G24" i="2" l="1"/>
  <c r="I16" i="2"/>
  <c r="H24" i="2" s="1"/>
  <c r="E269" i="5"/>
  <c r="E287" i="5"/>
  <c r="E120" i="5"/>
  <c r="E21" i="5"/>
  <c r="E315" i="5"/>
  <c r="E294" i="5"/>
  <c r="E33" i="5"/>
  <c r="E71" i="5"/>
  <c r="E63" i="5"/>
  <c r="E68" i="5"/>
  <c r="E22" i="5"/>
  <c r="E94" i="5"/>
  <c r="E52" i="5"/>
  <c r="E137" i="5"/>
  <c r="D37" i="1"/>
  <c r="D45" i="1"/>
  <c r="C45" i="1"/>
  <c r="I24" i="2"/>
  <c r="I25" i="2" s="1"/>
  <c r="E169" i="5"/>
  <c r="E45" i="5"/>
  <c r="E65" i="5"/>
  <c r="E51" i="5"/>
  <c r="E83" i="5"/>
  <c r="E10" i="5"/>
  <c r="K3" i="2"/>
  <c r="J8" i="2"/>
  <c r="J5" i="2" s="1"/>
  <c r="J13" i="2" s="1"/>
  <c r="J14" i="2" s="1"/>
  <c r="E353" i="5"/>
  <c r="E148" i="5"/>
  <c r="E336" i="5"/>
  <c r="E314" i="5"/>
  <c r="E41" i="5"/>
  <c r="E241" i="5"/>
  <c r="E318" i="5"/>
  <c r="E304" i="5"/>
  <c r="E346" i="5"/>
  <c r="M6" i="2"/>
  <c r="E242" i="5"/>
  <c r="E232" i="5"/>
  <c r="E321" i="5"/>
  <c r="E305" i="5"/>
  <c r="E152" i="5"/>
  <c r="E134" i="5"/>
  <c r="E28" i="5"/>
  <c r="E117" i="5"/>
  <c r="E170" i="5"/>
  <c r="E87" i="5"/>
  <c r="E234" i="5"/>
  <c r="E73" i="5"/>
  <c r="E144" i="5"/>
  <c r="E209" i="5"/>
  <c r="E114" i="5"/>
  <c r="E166" i="5"/>
  <c r="E42" i="5"/>
  <c r="D74" i="1"/>
  <c r="E77" i="1"/>
  <c r="D78" i="1"/>
  <c r="D80" i="1" s="1"/>
  <c r="F29" i="1"/>
  <c r="G24" i="1"/>
  <c r="E30" i="5"/>
  <c r="E12" i="5"/>
  <c r="E141" i="5"/>
  <c r="E18" i="5"/>
  <c r="E190" i="5"/>
  <c r="E26" i="5"/>
  <c r="E188" i="5"/>
  <c r="E254" i="5"/>
  <c r="E82" i="5"/>
  <c r="E113" i="5"/>
  <c r="E240" i="5"/>
  <c r="E312" i="5"/>
  <c r="E249" i="5"/>
  <c r="E80" i="5"/>
  <c r="E165" i="5"/>
  <c r="E202" i="5"/>
  <c r="E140" i="5"/>
  <c r="E17" i="5"/>
  <c r="E79" i="5"/>
  <c r="E47" i="5"/>
  <c r="E326" i="5"/>
  <c r="E55" i="5"/>
  <c r="E36" i="5"/>
  <c r="E257" i="5"/>
  <c r="E150" i="5"/>
  <c r="E74" i="5"/>
  <c r="E24" i="5"/>
  <c r="F10" i="5"/>
  <c r="F11" i="5" s="1"/>
  <c r="F12" i="5" s="1"/>
  <c r="E89" i="5"/>
  <c r="E25" i="5"/>
  <c r="E236" i="5"/>
  <c r="E198" i="5"/>
  <c r="E227" i="5"/>
  <c r="E208" i="5"/>
  <c r="E173" i="5"/>
  <c r="E111" i="5"/>
  <c r="E187" i="5"/>
  <c r="E280" i="5"/>
  <c r="E182" i="5"/>
  <c r="E85" i="5"/>
  <c r="E88" i="5"/>
  <c r="E347" i="5"/>
  <c r="E162" i="5"/>
  <c r="E62" i="5"/>
  <c r="E44" i="5"/>
  <c r="E200" i="5"/>
  <c r="E115" i="5"/>
  <c r="E81" i="5"/>
  <c r="E110" i="5"/>
  <c r="E174" i="5"/>
  <c r="F27" i="1"/>
  <c r="E26" i="1"/>
  <c r="E34" i="1" s="1"/>
  <c r="E35" i="1" s="1"/>
  <c r="E13" i="5"/>
  <c r="E102" i="5"/>
  <c r="G25" i="2" l="1"/>
  <c r="J16" i="2"/>
  <c r="H25" i="2" s="1"/>
  <c r="I26" i="2"/>
  <c r="E78" i="1"/>
  <c r="E80" i="1"/>
  <c r="E45" i="1"/>
  <c r="E46" i="1" s="1"/>
  <c r="F13" i="5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F148" i="5" s="1"/>
  <c r="F149" i="5" s="1"/>
  <c r="F150" i="5" s="1"/>
  <c r="F151" i="5" s="1"/>
  <c r="F152" i="5" s="1"/>
  <c r="F153" i="5" s="1"/>
  <c r="F154" i="5" s="1"/>
  <c r="F155" i="5" s="1"/>
  <c r="F156" i="5" s="1"/>
  <c r="F157" i="5" s="1"/>
  <c r="F158" i="5" s="1"/>
  <c r="F159" i="5" s="1"/>
  <c r="F160" i="5" s="1"/>
  <c r="F161" i="5" s="1"/>
  <c r="F162" i="5" s="1"/>
  <c r="F163" i="5" s="1"/>
  <c r="F164" i="5" s="1"/>
  <c r="F165" i="5" s="1"/>
  <c r="F166" i="5" s="1"/>
  <c r="F167" i="5" s="1"/>
  <c r="F168" i="5" s="1"/>
  <c r="F169" i="5" s="1"/>
  <c r="F170" i="5" s="1"/>
  <c r="F171" i="5" s="1"/>
  <c r="F172" i="5" s="1"/>
  <c r="F173" i="5" s="1"/>
  <c r="F174" i="5" s="1"/>
  <c r="F175" i="5" s="1"/>
  <c r="F176" i="5" s="1"/>
  <c r="F177" i="5" s="1"/>
  <c r="F178" i="5" s="1"/>
  <c r="F179" i="5" s="1"/>
  <c r="F180" i="5" s="1"/>
  <c r="F181" i="5" s="1"/>
  <c r="F182" i="5" s="1"/>
  <c r="F183" i="5" s="1"/>
  <c r="F184" i="5" s="1"/>
  <c r="F185" i="5" s="1"/>
  <c r="F186" i="5" s="1"/>
  <c r="F187" i="5" s="1"/>
  <c r="F188" i="5" s="1"/>
  <c r="F189" i="5" s="1"/>
  <c r="F190" i="5" s="1"/>
  <c r="F191" i="5" s="1"/>
  <c r="F192" i="5" s="1"/>
  <c r="F193" i="5" s="1"/>
  <c r="F194" i="5" s="1"/>
  <c r="F195" i="5" s="1"/>
  <c r="F196" i="5" s="1"/>
  <c r="F197" i="5" s="1"/>
  <c r="F198" i="5" s="1"/>
  <c r="F199" i="5" s="1"/>
  <c r="F200" i="5" s="1"/>
  <c r="F201" i="5" s="1"/>
  <c r="F202" i="5" s="1"/>
  <c r="F203" i="5" s="1"/>
  <c r="F204" i="5" s="1"/>
  <c r="F205" i="5" s="1"/>
  <c r="F206" i="5" s="1"/>
  <c r="F207" i="5" s="1"/>
  <c r="F208" i="5" s="1"/>
  <c r="F209" i="5" s="1"/>
  <c r="F210" i="5" s="1"/>
  <c r="F211" i="5" s="1"/>
  <c r="F212" i="5" s="1"/>
  <c r="F213" i="5" s="1"/>
  <c r="F214" i="5" s="1"/>
  <c r="F215" i="5" s="1"/>
  <c r="F216" i="5" s="1"/>
  <c r="F217" i="5" s="1"/>
  <c r="F218" i="5" s="1"/>
  <c r="F219" i="5" s="1"/>
  <c r="F220" i="5" s="1"/>
  <c r="F221" i="5" s="1"/>
  <c r="F222" i="5" s="1"/>
  <c r="F223" i="5" s="1"/>
  <c r="F224" i="5" s="1"/>
  <c r="F225" i="5" s="1"/>
  <c r="F226" i="5" s="1"/>
  <c r="F227" i="5" s="1"/>
  <c r="F228" i="5" s="1"/>
  <c r="F229" i="5" s="1"/>
  <c r="F230" i="5" s="1"/>
  <c r="F231" i="5" s="1"/>
  <c r="F232" i="5" s="1"/>
  <c r="F233" i="5" s="1"/>
  <c r="F234" i="5" s="1"/>
  <c r="F235" i="5" s="1"/>
  <c r="F236" i="5" s="1"/>
  <c r="F237" i="5" s="1"/>
  <c r="F238" i="5" s="1"/>
  <c r="F239" i="5" s="1"/>
  <c r="F240" i="5" s="1"/>
  <c r="F241" i="5" s="1"/>
  <c r="F242" i="5" s="1"/>
  <c r="F243" i="5" s="1"/>
  <c r="F244" i="5" s="1"/>
  <c r="F245" i="5" s="1"/>
  <c r="F246" i="5" s="1"/>
  <c r="F247" i="5" s="1"/>
  <c r="F248" i="5" s="1"/>
  <c r="F249" i="5" s="1"/>
  <c r="F250" i="5" s="1"/>
  <c r="F251" i="5" s="1"/>
  <c r="F252" i="5" s="1"/>
  <c r="F253" i="5" s="1"/>
  <c r="F254" i="5" s="1"/>
  <c r="F255" i="5" s="1"/>
  <c r="F256" i="5" s="1"/>
  <c r="F257" i="5" s="1"/>
  <c r="F258" i="5" s="1"/>
  <c r="F259" i="5" s="1"/>
  <c r="F260" i="5" s="1"/>
  <c r="F261" i="5" s="1"/>
  <c r="F262" i="5" s="1"/>
  <c r="F263" i="5" s="1"/>
  <c r="F264" i="5" s="1"/>
  <c r="F265" i="5" s="1"/>
  <c r="F266" i="5" s="1"/>
  <c r="F267" i="5" s="1"/>
  <c r="F268" i="5" s="1"/>
  <c r="F269" i="5" s="1"/>
  <c r="F270" i="5" s="1"/>
  <c r="F271" i="5" s="1"/>
  <c r="F272" i="5" s="1"/>
  <c r="F273" i="5" s="1"/>
  <c r="F274" i="5" s="1"/>
  <c r="F275" i="5" s="1"/>
  <c r="F276" i="5" s="1"/>
  <c r="F277" i="5" s="1"/>
  <c r="F278" i="5" s="1"/>
  <c r="F279" i="5" s="1"/>
  <c r="F280" i="5" s="1"/>
  <c r="F281" i="5" s="1"/>
  <c r="F282" i="5" s="1"/>
  <c r="F283" i="5" s="1"/>
  <c r="F284" i="5" s="1"/>
  <c r="F285" i="5" s="1"/>
  <c r="F286" i="5" s="1"/>
  <c r="F287" i="5" s="1"/>
  <c r="F288" i="5" s="1"/>
  <c r="F289" i="5" s="1"/>
  <c r="F290" i="5" s="1"/>
  <c r="F291" i="5" s="1"/>
  <c r="F292" i="5" s="1"/>
  <c r="F293" i="5" s="1"/>
  <c r="F294" i="5" s="1"/>
  <c r="F295" i="5" s="1"/>
  <c r="F296" i="5" s="1"/>
  <c r="F297" i="5" s="1"/>
  <c r="F298" i="5" s="1"/>
  <c r="F299" i="5" s="1"/>
  <c r="F300" i="5" s="1"/>
  <c r="F301" i="5" s="1"/>
  <c r="F302" i="5" s="1"/>
  <c r="F303" i="5" s="1"/>
  <c r="F304" i="5" s="1"/>
  <c r="F305" i="5" s="1"/>
  <c r="F306" i="5" s="1"/>
  <c r="F307" i="5" s="1"/>
  <c r="F308" i="5" s="1"/>
  <c r="F309" i="5" s="1"/>
  <c r="F310" i="5" s="1"/>
  <c r="F311" i="5" s="1"/>
  <c r="F312" i="5" s="1"/>
  <c r="F313" i="5" s="1"/>
  <c r="F314" i="5" s="1"/>
  <c r="F315" i="5" s="1"/>
  <c r="F316" i="5" s="1"/>
  <c r="F317" i="5" s="1"/>
  <c r="F318" i="5" s="1"/>
  <c r="F319" i="5" s="1"/>
  <c r="F320" i="5" s="1"/>
  <c r="F321" i="5" s="1"/>
  <c r="F322" i="5" s="1"/>
  <c r="F323" i="5" s="1"/>
  <c r="F324" i="5" s="1"/>
  <c r="F325" i="5" s="1"/>
  <c r="F326" i="5" s="1"/>
  <c r="F327" i="5" s="1"/>
  <c r="F328" i="5" s="1"/>
  <c r="F329" i="5" s="1"/>
  <c r="F330" i="5" s="1"/>
  <c r="F331" i="5" s="1"/>
  <c r="F332" i="5" s="1"/>
  <c r="F333" i="5" s="1"/>
  <c r="F334" i="5" s="1"/>
  <c r="F335" i="5" s="1"/>
  <c r="F336" i="5" s="1"/>
  <c r="F337" i="5" s="1"/>
  <c r="F338" i="5" s="1"/>
  <c r="F339" i="5" s="1"/>
  <c r="F340" i="5" s="1"/>
  <c r="F341" i="5" s="1"/>
  <c r="F342" i="5" s="1"/>
  <c r="F343" i="5" s="1"/>
  <c r="F344" i="5" s="1"/>
  <c r="F345" i="5" s="1"/>
  <c r="F346" i="5" s="1"/>
  <c r="F347" i="5" s="1"/>
  <c r="F348" i="5" s="1"/>
  <c r="F349" i="5" s="1"/>
  <c r="F350" i="5" s="1"/>
  <c r="F351" i="5" s="1"/>
  <c r="F352" i="5" s="1"/>
  <c r="F353" i="5" s="1"/>
  <c r="F354" i="5" s="1"/>
  <c r="F355" i="5" s="1"/>
  <c r="F356" i="5" s="1"/>
  <c r="F357" i="5" s="1"/>
  <c r="F358" i="5" s="1"/>
  <c r="F359" i="5" s="1"/>
  <c r="F360" i="5" s="1"/>
  <c r="F361" i="5" s="1"/>
  <c r="F362" i="5" s="1"/>
  <c r="F363" i="5" s="1"/>
  <c r="F364" i="5" s="1"/>
  <c r="F365" i="5" s="1"/>
  <c r="F366" i="5" s="1"/>
  <c r="F367" i="5" s="1"/>
  <c r="F368" i="5" s="1"/>
  <c r="N6" i="2"/>
  <c r="E37" i="1"/>
  <c r="D46" i="1" s="1"/>
  <c r="C46" i="1"/>
  <c r="K8" i="2"/>
  <c r="K5" i="2" s="1"/>
  <c r="L3" i="2"/>
  <c r="K13" i="2"/>
  <c r="K14" i="2" s="1"/>
  <c r="F26" i="1"/>
  <c r="F34" i="1" s="1"/>
  <c r="F35" i="1" s="1"/>
  <c r="G27" i="1"/>
  <c r="H24" i="1"/>
  <c r="G29" i="1"/>
  <c r="M3" i="2" l="1"/>
  <c r="L8" i="2"/>
  <c r="L5" i="2" s="1"/>
  <c r="L13" i="2" s="1"/>
  <c r="L14" i="2" s="1"/>
  <c r="H27" i="1"/>
  <c r="G26" i="1"/>
  <c r="G34" i="1" s="1"/>
  <c r="G35" i="1" s="1"/>
  <c r="K16" i="2"/>
  <c r="H26" i="2" s="1"/>
  <c r="G26" i="2"/>
  <c r="I27" i="2" s="1"/>
  <c r="H29" i="1"/>
  <c r="I24" i="1"/>
  <c r="C47" i="1"/>
  <c r="E47" i="1" s="1"/>
  <c r="F37" i="1"/>
  <c r="D47" i="1" s="1"/>
  <c r="O6" i="2"/>
  <c r="L16" i="2" l="1"/>
  <c r="H27" i="2" s="1"/>
  <c r="G27" i="2"/>
  <c r="C48" i="1"/>
  <c r="G37" i="1"/>
  <c r="D48" i="1" s="1"/>
  <c r="J24" i="1"/>
  <c r="I29" i="1"/>
  <c r="N3" i="2"/>
  <c r="M8" i="2"/>
  <c r="M5" i="2" s="1"/>
  <c r="M13" i="2" s="1"/>
  <c r="M14" i="2" s="1"/>
  <c r="I27" i="1"/>
  <c r="H26" i="1"/>
  <c r="H34" i="1" s="1"/>
  <c r="H35" i="1" s="1"/>
  <c r="P6" i="2"/>
  <c r="M16" i="2" l="1"/>
  <c r="H28" i="2" s="1"/>
  <c r="G28" i="2"/>
  <c r="J27" i="1"/>
  <c r="I26" i="1"/>
  <c r="I34" i="1" s="1"/>
  <c r="I35" i="1" s="1"/>
  <c r="N8" i="2"/>
  <c r="N5" i="2" s="1"/>
  <c r="N13" i="2"/>
  <c r="N14" i="2" s="1"/>
  <c r="O3" i="2"/>
  <c r="C49" i="1"/>
  <c r="H37" i="1"/>
  <c r="D49" i="1" s="1"/>
  <c r="E48" i="1"/>
  <c r="E49" i="1" s="1"/>
  <c r="Q6" i="2"/>
  <c r="J29" i="1"/>
  <c r="K24" i="1"/>
  <c r="I28" i="2"/>
  <c r="I29" i="2" s="1"/>
  <c r="I37" i="1" l="1"/>
  <c r="D50" i="1" s="1"/>
  <c r="C50" i="1"/>
  <c r="P3" i="2"/>
  <c r="O8" i="2"/>
  <c r="O5" i="2" s="1"/>
  <c r="O13" i="2" s="1"/>
  <c r="O14" i="2" s="1"/>
  <c r="E50" i="1"/>
  <c r="L24" i="1"/>
  <c r="K29" i="1"/>
  <c r="G29" i="2"/>
  <c r="N16" i="2"/>
  <c r="H29" i="2" s="1"/>
  <c r="I30" i="2"/>
  <c r="J26" i="1"/>
  <c r="J34" i="1" s="1"/>
  <c r="J35" i="1" s="1"/>
  <c r="K27" i="1"/>
  <c r="G30" i="2" l="1"/>
  <c r="O16" i="2"/>
  <c r="H30" i="2" s="1"/>
  <c r="E51" i="1"/>
  <c r="I31" i="2"/>
  <c r="P8" i="2"/>
  <c r="P5" i="2" s="1"/>
  <c r="P13" i="2" s="1"/>
  <c r="P14" i="2" s="1"/>
  <c r="Q3" i="2"/>
  <c r="C51" i="1"/>
  <c r="J37" i="1"/>
  <c r="D51" i="1" s="1"/>
  <c r="K26" i="1"/>
  <c r="K34" i="1" s="1"/>
  <c r="K35" i="1" s="1"/>
  <c r="L27" i="1"/>
  <c r="M24" i="1"/>
  <c r="L29" i="1"/>
  <c r="G31" i="2" l="1"/>
  <c r="P16" i="2"/>
  <c r="H31" i="2" s="1"/>
  <c r="M29" i="1"/>
  <c r="L26" i="1"/>
  <c r="L34" i="1" s="1"/>
  <c r="L35" i="1" s="1"/>
  <c r="M27" i="1"/>
  <c r="M26" i="1" s="1"/>
  <c r="M34" i="1" s="1"/>
  <c r="M35" i="1" s="1"/>
  <c r="I32" i="2"/>
  <c r="C52" i="1"/>
  <c r="E52" i="1" s="1"/>
  <c r="K37" i="1"/>
  <c r="D52" i="1" s="1"/>
  <c r="Q8" i="2"/>
  <c r="Q5" i="2" s="1"/>
  <c r="Q13" i="2"/>
  <c r="Q14" i="2" s="1"/>
  <c r="M37" i="1" l="1"/>
  <c r="D54" i="1" s="1"/>
  <c r="C54" i="1"/>
  <c r="L37" i="1"/>
  <c r="D53" i="1" s="1"/>
  <c r="C53" i="1"/>
  <c r="E53" i="1" s="1"/>
  <c r="E54" i="1" s="1"/>
  <c r="G32" i="2"/>
  <c r="H35" i="2" s="1"/>
  <c r="D40" i="2" s="1"/>
  <c r="D51" i="2" s="1"/>
  <c r="Q16" i="2"/>
  <c r="H32" i="2" s="1"/>
  <c r="H33" i="2" s="1"/>
  <c r="F47" i="2" s="1"/>
  <c r="G33" i="2" l="1"/>
  <c r="I33" i="2"/>
  <c r="C55" i="1"/>
  <c r="D57" i="1"/>
  <c r="D55" i="1"/>
</calcChain>
</file>

<file path=xl/sharedStrings.xml><?xml version="1.0" encoding="utf-8"?>
<sst xmlns="http://schemas.openxmlformats.org/spreadsheetml/2006/main" count="167" uniqueCount="114">
  <si>
    <t>Purchase and Mortgage Calculations</t>
  </si>
  <si>
    <t>Contract price</t>
  </si>
  <si>
    <t>Appraised value (if different)</t>
  </si>
  <si>
    <t>Are you getting a mortgage?</t>
  </si>
  <si>
    <t>Loan to Value ratio</t>
  </si>
  <si>
    <t>Interest rate</t>
  </si>
  <si>
    <t>Term/Amortization (years)</t>
  </si>
  <si>
    <t>Loan Amount</t>
  </si>
  <si>
    <t>Your equity</t>
  </si>
  <si>
    <t>Closing Costs (one time fees)</t>
  </si>
  <si>
    <t>Capital Administrative fee</t>
  </si>
  <si>
    <t>Legal fees</t>
  </si>
  <si>
    <t>Title insurance (estimate)</t>
  </si>
  <si>
    <t>Small closing costs (estimate)</t>
  </si>
  <si>
    <t>Mortgage lender fees (estimate)</t>
  </si>
  <si>
    <t>Initial repairs (varies - estimate)</t>
  </si>
  <si>
    <t>Total closing and startup costs</t>
  </si>
  <si>
    <t>Total cost to purchase</t>
  </si>
  <si>
    <t>Cash Flow Calculations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</si>
  <si>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</si>
  <si>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</si>
  <si>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</si>
  <si>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</si>
  <si>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</si>
  <si>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</si>
  <si>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</si>
  <si>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</si>
  <si>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</si>
  <si>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</si>
  <si>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Rent (monthly)</t>
  </si>
  <si>
    <t>Expenses (Monthly)</t>
  </si>
  <si>
    <t xml:space="preserve">     Mortgage</t>
  </si>
  <si>
    <t xml:space="preserve">     Condo Fees</t>
  </si>
  <si>
    <t xml:space="preserve">     Management Fee</t>
  </si>
  <si>
    <t xml:space="preserve">     Insurance</t>
  </si>
  <si>
    <t xml:space="preserve">     Property tax (average)</t>
  </si>
  <si>
    <t xml:space="preserve">     Repairs (average)</t>
  </si>
  <si>
    <t>Net monthly income</t>
  </si>
  <si>
    <t>Net yearly income</t>
  </si>
  <si>
    <t>Return on cash Year</t>
  </si>
  <si>
    <t>Cash flow over time - 10 year history</t>
  </si>
  <si>
    <t>Average yearly increase in rent</t>
  </si>
  <si>
    <t>Average increase in condo fees</t>
  </si>
  <si>
    <t>Average yearly increase in taxes</t>
  </si>
  <si>
    <t>Year</t>
  </si>
  <si>
    <t>Cash on cash</t>
  </si>
  <si>
    <t>ROI</t>
  </si>
  <si>
    <t>Aggregate</t>
  </si>
  <si>
    <t>10 year average</t>
  </si>
  <si>
    <t>Net Dividends over 10 Years</t>
  </si>
  <si>
    <t>Capital Gains Calculations</t>
  </si>
  <si>
    <t>Value at time of purchase</t>
  </si>
  <si>
    <t>Average growth/year last decade</t>
  </si>
  <si>
    <t>Additional growth due to train</t>
  </si>
  <si>
    <t>Number of years before you sell</t>
  </si>
  <si>
    <t>Projected sale price</t>
  </si>
  <si>
    <t>Initial Investment</t>
  </si>
  <si>
    <t>Original Mortgage Amount</t>
  </si>
  <si>
    <t>Loan Repayment</t>
  </si>
  <si>
    <t>Due to bank at closing</t>
  </si>
  <si>
    <t>Closing Costs when you sell</t>
  </si>
  <si>
    <t>Net Capital Gains</t>
  </si>
  <si>
    <t>Total Profits Calculations</t>
  </si>
  <si>
    <t>Total cash in</t>
  </si>
  <si>
    <t>Average annual ROI</t>
  </si>
  <si>
    <t>This a income graph projects your investment's cash position over time</t>
  </si>
  <si>
    <t>Total Profit</t>
  </si>
  <si>
    <t>Financial Overview</t>
  </si>
  <si>
    <t>Purchase Calculations</t>
  </si>
  <si>
    <t>Gross Income (Monthly Rent)</t>
  </si>
  <si>
    <t>LTV</t>
  </si>
  <si>
    <t xml:space="preserve">     Mortgage (monthly)</t>
  </si>
  <si>
    <t xml:space="preserve">     Condo Fees (monthly)</t>
  </si>
  <si>
    <t>Term/Amortization</t>
  </si>
  <si>
    <t xml:space="preserve">     Management Fee (monthly)</t>
  </si>
  <si>
    <t xml:space="preserve">     Insurance (monthly)</t>
  </si>
  <si>
    <t xml:space="preserve">     Property tax (monthly average)</t>
  </si>
  <si>
    <t xml:space="preserve">     Repairs and soft costs (monthly average)</t>
  </si>
  <si>
    <t>Closing Costs</t>
  </si>
  <si>
    <t>Administrative transaction fee</t>
  </si>
  <si>
    <t>Lawyer's fee</t>
  </si>
  <si>
    <t>Other small closing costs (estimate)</t>
  </si>
  <si>
    <t>Initial repairs (varies)</t>
  </si>
  <si>
    <t>Cash flow over time - ten year history</t>
  </si>
  <si>
    <t>Average yearly increase in rents</t>
  </si>
  <si>
    <t>Average yearly increase in HOA</t>
  </si>
  <si>
    <t>Average yearly growth over last decade</t>
  </si>
  <si>
    <t>Original Loan Amount</t>
  </si>
  <si>
    <t>Total net rent income</t>
  </si>
  <si>
    <t>Capital Gains</t>
  </si>
  <si>
    <t>Dividends</t>
  </si>
  <si>
    <t>yearly growth</t>
  </si>
  <si>
    <t>yearly payout</t>
  </si>
  <si>
    <t>ALL IN ROI</t>
  </si>
  <si>
    <t>Average Purchase Price</t>
  </si>
  <si>
    <t>Purchase price % increase</t>
  </si>
  <si>
    <t>HOA</t>
  </si>
  <si>
    <t>HOA % increase</t>
  </si>
  <si>
    <t>STANDARDIZED RENT</t>
  </si>
  <si>
    <t>RENT % increase</t>
  </si>
  <si>
    <t>Past</t>
  </si>
  <si>
    <t>Future</t>
  </si>
  <si>
    <t xml:space="preserve"> </t>
  </si>
  <si>
    <t>initiation date</t>
  </si>
  <si>
    <t>loan amount</t>
  </si>
  <si>
    <t>interest rate</t>
  </si>
  <si>
    <t>term</t>
  </si>
  <si>
    <t>monthly payment</t>
  </si>
  <si>
    <t>date</t>
  </si>
  <si>
    <t>period</t>
  </si>
  <si>
    <t>payment</t>
  </si>
  <si>
    <t>interest</t>
  </si>
  <si>
    <t>principal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</si>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</sst>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#%"/>
    <numFmt numFmtId="166" formatCode="#.##%"/>
    <numFmt numFmtId="167" formatCode="m/d/yyyy"/>
  </numFmts>
  <fonts count="48" x14ac:knownFonts="1">
    <font>
      <sz val="10"/>
      <color rgb="FF000000"/>
      <name val="Arial"/>
      <scheme val="minor"/>
    </font>
    <font>
      <sz val="11"/>
      <color rgb="FFFFFFFF"/>
      <name val="Lato"/>
    </font>
    <font>
      <sz val="11"/>
      <color theme="1"/>
      <name val="Lato"/>
    </font>
    <font>
      <b/>
      <sz val="11"/>
      <color rgb="FFFFFFFF"/>
      <name val="Lato"/>
    </font>
    <font>
      <sz val="10"/>
      <name val="Arial"/>
    </font>
    <font>
      <b/>
      <sz val="11"/>
      <color theme="1"/>
      <name val="Lato"/>
    </font>
    <font>
      <sz val="10"/>
      <color rgb="FFFFFFFF"/>
      <name val="Lato"/>
    </font>
    <font>
      <sz val="10"/>
      <color theme="1"/>
      <name val="Lato"/>
    </font>
    <font>
      <b/>
      <sz val="12"/>
      <color rgb="FFFFFFFF"/>
      <name val="Lato"/>
    </font>
    <font>
      <sz val="11"/>
      <color rgb="FF666666"/>
      <name val="Lato"/>
    </font>
    <font>
      <sz val="11"/>
      <color rgb="FF000000"/>
      <name val="Lato"/>
    </font>
    <font>
      <b/>
      <sz val="11"/>
      <color rgb="FF000000"/>
      <name val="Lato"/>
    </font>
    <font>
      <sz val="11"/>
      <color rgb="FF1155CC"/>
      <name val="Lato"/>
    </font>
    <font>
      <u/>
      <sz val="11"/>
      <color rgb="FF1155CC"/>
      <name val="Lato"/>
    </font>
    <font>
      <b/>
      <sz val="13"/>
      <color theme="1"/>
      <name val="Lato"/>
    </font>
    <font>
      <u/>
      <sz val="11"/>
      <color rgb="FF1155CC"/>
      <name val="Lato"/>
    </font>
    <font>
      <b/>
      <sz val="11"/>
      <color rgb="FF1155CC"/>
      <name val="Lato"/>
    </font>
    <font>
      <sz val="10"/>
      <color rgb="FFFFFFFF"/>
      <name val="Arial"/>
    </font>
    <font>
      <sz val="26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Arial"/>
      <scheme val="minor"/>
    </font>
    <font>
      <sz val="10"/>
      <color rgb="FFFFFFFF"/>
      <name val="Arial"/>
      <scheme val="minor"/>
    </font>
    <font>
      <sz val="9"/>
      <color theme="1"/>
      <name val="Arial"/>
    </font>
    <font>
      <sz val="9"/>
      <color rgb="FF000000"/>
      <name val="Arial"/>
    </font>
    <font>
      <sz val="9"/>
      <color theme="1"/>
      <name val="Arial"/>
      <scheme val="minor"/>
    </font>
    <font>
      <sz val="9"/>
      <color rgb="FF000000"/>
      <name val="Arial"/>
      <scheme val="minor"/>
    </font>
    <font>
      <sz val="10"/>
      <color rgb="FF000000"/>
      <name val="Arial"/>
      <scheme val="minor"/>
    </font>
    <font>
      <b/>
      <sz val="10"/>
      <color rgb="FF000000"/>
      <name val="Arial"/>
      <scheme val="minor"/>
    </font>
    <font>
      <b/>
      <sz val="10"/>
      <color rgb="FF000000"/>
      <name val="Arial"/>
    </font>
    <font>
      <sz val="10"/>
      <color rgb="FF666666"/>
      <name val="Arial"/>
    </font>
    <font>
      <b/>
      <sz val="10"/>
      <color rgb="FF000000"/>
      <name val="Arial"/>
    </font>
    <font>
      <b/>
      <sz val="10"/>
      <color rgb="FFFFFFFF"/>
      <name val="Arial"/>
      <scheme val="minor"/>
    </font>
    <font>
      <b/>
      <sz val="13"/>
      <color theme="1"/>
      <name val="Arial"/>
      <scheme val="minor"/>
    </font>
    <font>
      <sz val="11"/>
      <color theme="1"/>
      <name val="Arial"/>
      <scheme val="minor"/>
    </font>
    <font>
      <sz val="13"/>
      <color rgb="FF000000"/>
      <name val="Arial"/>
      <scheme val="minor"/>
    </font>
    <font>
      <b/>
      <sz val="11"/>
      <color theme="1"/>
      <name val="Arial"/>
    </font>
    <font>
      <sz val="13"/>
      <color theme="1"/>
      <name val="Arial"/>
      <scheme val="minor"/>
    </font>
    <font>
      <b/>
      <sz val="11"/>
      <color theme="1"/>
      <name val="Arial"/>
      <scheme val="minor"/>
    </font>
    <font>
      <b/>
      <sz val="13"/>
      <color theme="1"/>
      <name val="Arial"/>
    </font>
    <font>
      <sz val="11"/>
      <color theme="1"/>
      <name val="Arial"/>
    </font>
    <font>
      <sz val="13"/>
      <color theme="1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b/>
      <sz val="12"/>
      <color theme="1"/>
      <name val="Lato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28301"/>
        <bgColor rgb="FF728301"/>
      </patternFill>
    </fill>
    <fill>
      <patternFill patternType="solid">
        <fgColor rgb="FFB45C3D"/>
        <bgColor rgb="FFB45C3D"/>
      </patternFill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D0E0E3"/>
        <bgColor rgb="FFD0E0E3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25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B7B7B7"/>
      </left>
      <right/>
      <top/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99999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30" fillId="0" borderId="0" applyFont="0" applyFill="0" applyBorder="0" applyAlignment="0" applyProtection="0"/>
  </cellStyleXfs>
  <cellXfs count="286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0" fontId="7" fillId="0" borderId="0" xfId="0" applyFont="1"/>
    <xf numFmtId="0" fontId="2" fillId="0" borderId="7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10" fontId="9" fillId="2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5" fillId="0" borderId="7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10" fillId="2" borderId="12" xfId="0" applyNumberFormat="1" applyFont="1" applyFill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0" fontId="11" fillId="0" borderId="12" xfId="0" applyNumberFormat="1" applyFont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2" fillId="0" borderId="12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10" fontId="10" fillId="2" borderId="16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0" fontId="10" fillId="2" borderId="8" xfId="0" applyNumberFormat="1" applyFont="1" applyFill="1" applyBorder="1" applyAlignment="1">
      <alignment horizontal="center" vertical="center"/>
    </xf>
    <xf numFmtId="164" fontId="3" fillId="3" borderId="12" xfId="0" applyNumberFormat="1" applyFont="1" applyFill="1" applyBorder="1" applyAlignment="1">
      <alignment horizontal="center" vertical="center"/>
    </xf>
    <xf numFmtId="10" fontId="3" fillId="3" borderId="12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0" fontId="3" fillId="2" borderId="0" xfId="0" applyNumberFormat="1" applyFont="1" applyFill="1" applyAlignment="1">
      <alignment horizontal="center" vertical="center"/>
    </xf>
    <xf numFmtId="10" fontId="11" fillId="2" borderId="0" xfId="0" applyNumberFormat="1" applyFont="1" applyFill="1" applyAlignment="1">
      <alignment horizontal="center" vertical="center"/>
    </xf>
    <xf numFmtId="10" fontId="5" fillId="2" borderId="0" xfId="0" applyNumberFormat="1" applyFont="1" applyFill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/>
    </xf>
    <xf numFmtId="10" fontId="1" fillId="3" borderId="4" xfId="0" applyNumberFormat="1" applyFont="1" applyFill="1" applyBorder="1" applyAlignment="1">
      <alignment horizontal="center" vertical="center"/>
    </xf>
    <xf numFmtId="164" fontId="1" fillId="4" borderId="12" xfId="0" applyNumberFormat="1" applyFont="1" applyFill="1" applyBorder="1" applyAlignment="1">
      <alignment horizontal="center" vertical="center"/>
    </xf>
    <xf numFmtId="10" fontId="1" fillId="4" borderId="12" xfId="0" applyNumberFormat="1" applyFont="1" applyFill="1" applyBorder="1" applyAlignment="1">
      <alignment horizontal="center" vertical="center"/>
    </xf>
    <xf numFmtId="10" fontId="14" fillId="5" borderId="1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17" fillId="0" borderId="0" xfId="0" applyNumberFormat="1" applyFont="1" applyAlignment="1">
      <alignment horizontal="center"/>
    </xf>
    <xf numFmtId="0" fontId="19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1" fillId="6" borderId="1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2" fillId="7" borderId="12" xfId="0" applyFont="1" applyFill="1" applyBorder="1" applyAlignment="1">
      <alignment horizontal="center"/>
    </xf>
    <xf numFmtId="164" fontId="21" fillId="0" borderId="12" xfId="0" applyNumberFormat="1" applyFont="1" applyBorder="1" applyAlignment="1">
      <alignment horizontal="center" vertical="center" wrapText="1"/>
    </xf>
    <xf numFmtId="164" fontId="21" fillId="2" borderId="0" xfId="0" applyNumberFormat="1" applyFont="1" applyFill="1" applyAlignment="1">
      <alignment horizontal="center" vertical="center" wrapText="1"/>
    </xf>
    <xf numFmtId="164" fontId="21" fillId="0" borderId="7" xfId="0" applyNumberFormat="1" applyFont="1" applyBorder="1" applyAlignment="1">
      <alignment horizontal="center" vertical="center" wrapText="1"/>
    </xf>
    <xf numFmtId="164" fontId="19" fillId="0" borderId="7" xfId="0" applyNumberFormat="1" applyFont="1" applyBorder="1" applyAlignment="1">
      <alignment horizontal="center" vertical="center" wrapText="1"/>
    </xf>
    <xf numFmtId="164" fontId="23" fillId="0" borderId="2" xfId="0" applyNumberFormat="1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2" borderId="0" xfId="0" applyFont="1" applyFill="1" applyAlignment="1">
      <alignment horizontal="center"/>
    </xf>
    <xf numFmtId="164" fontId="24" fillId="0" borderId="7" xfId="0" applyNumberFormat="1" applyFont="1" applyBorder="1" applyAlignment="1">
      <alignment horizontal="center"/>
    </xf>
    <xf numFmtId="164" fontId="24" fillId="0" borderId="13" xfId="0" applyNumberFormat="1" applyFont="1" applyBorder="1" applyAlignment="1">
      <alignment horizontal="center"/>
    </xf>
    <xf numFmtId="165" fontId="20" fillId="0" borderId="3" xfId="0" applyNumberFormat="1" applyFont="1" applyBorder="1" applyAlignment="1">
      <alignment horizontal="center"/>
    </xf>
    <xf numFmtId="0" fontId="25" fillId="0" borderId="0" xfId="0" applyFont="1" applyAlignment="1">
      <alignment horizontal="left"/>
    </xf>
    <xf numFmtId="164" fontId="26" fillId="0" borderId="12" xfId="0" applyNumberFormat="1" applyFont="1" applyBorder="1" applyAlignment="1">
      <alignment horizontal="center"/>
    </xf>
    <xf numFmtId="166" fontId="23" fillId="0" borderId="3" xfId="0" applyNumberFormat="1" applyFont="1" applyBorder="1" applyAlignment="1">
      <alignment horizontal="center"/>
    </xf>
    <xf numFmtId="164" fontId="27" fillId="2" borderId="12" xfId="0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/>
    </xf>
    <xf numFmtId="164" fontId="28" fillId="0" borderId="12" xfId="0" applyNumberFormat="1" applyFont="1" applyBorder="1" applyAlignment="1">
      <alignment horizontal="center"/>
    </xf>
    <xf numFmtId="164" fontId="29" fillId="0" borderId="12" xfId="0" applyNumberFormat="1" applyFont="1" applyBorder="1" applyAlignment="1">
      <alignment horizontal="center"/>
    </xf>
    <xf numFmtId="164" fontId="22" fillId="0" borderId="12" xfId="0" applyNumberFormat="1" applyFont="1" applyBorder="1" applyAlignment="1">
      <alignment horizontal="center"/>
    </xf>
    <xf numFmtId="164" fontId="22" fillId="2" borderId="0" xfId="0" applyNumberFormat="1" applyFont="1" applyFill="1" applyAlignment="1">
      <alignment horizontal="center"/>
    </xf>
    <xf numFmtId="164" fontId="28" fillId="0" borderId="7" xfId="0" applyNumberFormat="1" applyFont="1" applyBorder="1" applyAlignment="1">
      <alignment horizontal="center"/>
    </xf>
    <xf numFmtId="164" fontId="29" fillId="0" borderId="7" xfId="0" applyNumberFormat="1" applyFont="1" applyBorder="1" applyAlignment="1">
      <alignment horizontal="center"/>
    </xf>
    <xf numFmtId="164" fontId="22" fillId="0" borderId="7" xfId="0" applyNumberFormat="1" applyFont="1" applyBorder="1" applyAlignment="1">
      <alignment horizontal="center"/>
    </xf>
    <xf numFmtId="164" fontId="22" fillId="0" borderId="2" xfId="0" applyNumberFormat="1" applyFont="1" applyBorder="1" applyAlignment="1">
      <alignment horizontal="center"/>
    </xf>
    <xf numFmtId="164" fontId="20" fillId="2" borderId="0" xfId="0" applyNumberFormat="1" applyFont="1" applyFill="1" applyAlignment="1">
      <alignment horizontal="center"/>
    </xf>
    <xf numFmtId="0" fontId="20" fillId="0" borderId="14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164" fontId="20" fillId="0" borderId="4" xfId="0" applyNumberFormat="1" applyFont="1" applyBorder="1" applyAlignment="1">
      <alignment horizontal="center"/>
    </xf>
    <xf numFmtId="164" fontId="31" fillId="0" borderId="7" xfId="0" applyNumberFormat="1" applyFont="1" applyBorder="1" applyAlignment="1">
      <alignment horizontal="center"/>
    </xf>
    <xf numFmtId="164" fontId="20" fillId="0" borderId="12" xfId="0" applyNumberFormat="1" applyFont="1" applyBorder="1" applyAlignment="1">
      <alignment horizontal="center"/>
    </xf>
    <xf numFmtId="164" fontId="21" fillId="0" borderId="12" xfId="0" applyNumberFormat="1" applyFont="1" applyBorder="1" applyAlignment="1">
      <alignment horizontal="center"/>
    </xf>
    <xf numFmtId="164" fontId="32" fillId="0" borderId="12" xfId="0" applyNumberFormat="1" applyFont="1" applyBorder="1" applyAlignment="1">
      <alignment horizontal="center"/>
    </xf>
    <xf numFmtId="0" fontId="23" fillId="0" borderId="0" xfId="0" applyFont="1"/>
    <xf numFmtId="0" fontId="2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10" fontId="24" fillId="0" borderId="12" xfId="0" applyNumberFormat="1" applyFont="1" applyBorder="1" applyAlignment="1">
      <alignment horizontal="center"/>
    </xf>
    <xf numFmtId="10" fontId="31" fillId="0" borderId="12" xfId="0" applyNumberFormat="1" applyFont="1" applyBorder="1" applyAlignment="1">
      <alignment horizontal="center"/>
    </xf>
    <xf numFmtId="164" fontId="23" fillId="0" borderId="12" xfId="0" applyNumberFormat="1" applyFont="1" applyBorder="1" applyAlignment="1">
      <alignment horizontal="center"/>
    </xf>
    <xf numFmtId="164" fontId="23" fillId="2" borderId="0" xfId="0" applyNumberFormat="1" applyFont="1" applyFill="1" applyAlignment="1">
      <alignment horizontal="center"/>
    </xf>
    <xf numFmtId="10" fontId="24" fillId="0" borderId="0" xfId="0" applyNumberFormat="1" applyFont="1" applyAlignment="1">
      <alignment horizontal="center"/>
    </xf>
    <xf numFmtId="0" fontId="20" fillId="2" borderId="0" xfId="0" applyFont="1" applyFill="1"/>
    <xf numFmtId="0" fontId="22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10" fontId="20" fillId="0" borderId="12" xfId="0" applyNumberFormat="1" applyFont="1" applyBorder="1" applyAlignment="1">
      <alignment horizontal="center"/>
    </xf>
    <xf numFmtId="164" fontId="21" fillId="0" borderId="0" xfId="0" applyNumberFormat="1" applyFont="1" applyAlignment="1">
      <alignment horizontal="center" vertical="center" wrapText="1"/>
    </xf>
    <xf numFmtId="10" fontId="20" fillId="0" borderId="7" xfId="0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164" fontId="24" fillId="0" borderId="4" xfId="0" applyNumberFormat="1" applyFont="1" applyBorder="1" applyAlignment="1">
      <alignment horizontal="center"/>
    </xf>
    <xf numFmtId="10" fontId="20" fillId="0" borderId="2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10" fontId="33" fillId="2" borderId="0" xfId="0" applyNumberFormat="1" applyFont="1" applyFill="1" applyAlignment="1">
      <alignment horizontal="center" vertical="center" wrapText="1"/>
    </xf>
    <xf numFmtId="0" fontId="34" fillId="7" borderId="15" xfId="0" applyFont="1" applyFill="1" applyBorder="1" applyAlignment="1">
      <alignment horizontal="center"/>
    </xf>
    <xf numFmtId="0" fontId="24" fillId="7" borderId="4" xfId="0" applyFont="1" applyFill="1" applyBorder="1" applyAlignment="1">
      <alignment horizontal="center" vertical="center"/>
    </xf>
    <xf numFmtId="0" fontId="34" fillId="7" borderId="4" xfId="0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0" fontId="34" fillId="2" borderId="8" xfId="0" applyFont="1" applyFill="1" applyBorder="1"/>
    <xf numFmtId="10" fontId="0" fillId="2" borderId="12" xfId="0" applyNumberFormat="1" applyFill="1" applyBorder="1" applyAlignment="1">
      <alignment horizontal="center"/>
    </xf>
    <xf numFmtId="0" fontId="35" fillId="2" borderId="15" xfId="0" applyFont="1" applyFill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 wrapText="1"/>
    </xf>
    <xf numFmtId="0" fontId="22" fillId="8" borderId="12" xfId="0" applyFont="1" applyFill="1" applyBorder="1" applyAlignment="1">
      <alignment horizontal="center"/>
    </xf>
    <xf numFmtId="164" fontId="19" fillId="0" borderId="12" xfId="0" applyNumberFormat="1" applyFont="1" applyBorder="1" applyAlignment="1">
      <alignment horizontal="center"/>
    </xf>
    <xf numFmtId="10" fontId="30" fillId="2" borderId="12" xfId="0" applyNumberFormat="1" applyFont="1" applyFill="1" applyBorder="1" applyAlignment="1">
      <alignment horizontal="center"/>
    </xf>
    <xf numFmtId="164" fontId="17" fillId="2" borderId="15" xfId="0" applyNumberFormat="1" applyFont="1" applyFill="1" applyBorder="1" applyAlignment="1">
      <alignment horizontal="center"/>
    </xf>
    <xf numFmtId="164" fontId="28" fillId="0" borderId="0" xfId="0" applyNumberFormat="1" applyFont="1" applyAlignment="1">
      <alignment horizontal="center"/>
    </xf>
    <xf numFmtId="164" fontId="25" fillId="2" borderId="15" xfId="0" applyNumberFormat="1" applyFont="1" applyFill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34" fillId="2" borderId="17" xfId="0" applyFont="1" applyFill="1" applyBorder="1"/>
    <xf numFmtId="164" fontId="30" fillId="2" borderId="12" xfId="0" applyNumberFormat="1" applyFont="1" applyFill="1" applyBorder="1" applyAlignment="1">
      <alignment horizontal="center"/>
    </xf>
    <xf numFmtId="0" fontId="22" fillId="7" borderId="12" xfId="0" applyFont="1" applyFill="1" applyBorder="1" applyAlignment="1">
      <alignment horizontal="center" vertical="center"/>
    </xf>
    <xf numFmtId="164" fontId="22" fillId="7" borderId="12" xfId="0" applyNumberFormat="1" applyFont="1" applyFill="1" applyBorder="1" applyAlignment="1">
      <alignment horizontal="center" vertical="center"/>
    </xf>
    <xf numFmtId="10" fontId="22" fillId="7" borderId="12" xfId="0" applyNumberFormat="1" applyFont="1" applyFill="1" applyBorder="1" applyAlignment="1">
      <alignment horizontal="center" vertical="center"/>
    </xf>
    <xf numFmtId="0" fontId="22" fillId="2" borderId="0" xfId="0" applyFont="1" applyFill="1"/>
    <xf numFmtId="164" fontId="30" fillId="2" borderId="0" xfId="0" applyNumberFormat="1" applyFont="1" applyFill="1" applyAlignment="1">
      <alignment horizontal="center"/>
    </xf>
    <xf numFmtId="164" fontId="24" fillId="8" borderId="12" xfId="0" applyNumberFormat="1" applyFont="1" applyFill="1" applyBorder="1" applyAlignment="1">
      <alignment horizontal="center"/>
    </xf>
    <xf numFmtId="164" fontId="21" fillId="9" borderId="20" xfId="0" applyNumberFormat="1" applyFont="1" applyFill="1" applyBorder="1" applyAlignment="1">
      <alignment horizontal="center"/>
    </xf>
    <xf numFmtId="0" fontId="30" fillId="0" borderId="0" xfId="0" applyFont="1"/>
    <xf numFmtId="0" fontId="36" fillId="0" borderId="0" xfId="0" applyFont="1" applyAlignment="1">
      <alignment horizontal="left"/>
    </xf>
    <xf numFmtId="0" fontId="37" fillId="2" borderId="0" xfId="0" applyFont="1" applyFill="1" applyAlignment="1">
      <alignment horizontal="left"/>
    </xf>
    <xf numFmtId="0" fontId="38" fillId="0" borderId="0" xfId="0" applyFont="1"/>
    <xf numFmtId="0" fontId="39" fillId="2" borderId="0" xfId="0" applyFont="1" applyFill="1" applyAlignment="1">
      <alignment horizontal="center"/>
    </xf>
    <xf numFmtId="10" fontId="36" fillId="0" borderId="0" xfId="0" applyNumberFormat="1" applyFont="1" applyAlignment="1">
      <alignment horizontal="center"/>
    </xf>
    <xf numFmtId="0" fontId="40" fillId="0" borderId="0" xfId="0" applyFont="1" applyAlignment="1">
      <alignment horizontal="left"/>
    </xf>
    <xf numFmtId="164" fontId="41" fillId="10" borderId="12" xfId="0" applyNumberFormat="1" applyFont="1" applyFill="1" applyBorder="1" applyAlignment="1">
      <alignment horizontal="center"/>
    </xf>
    <xf numFmtId="0" fontId="42" fillId="2" borderId="0" xfId="0" applyFont="1" applyFill="1" applyAlignment="1">
      <alignment horizontal="center"/>
    </xf>
    <xf numFmtId="0" fontId="43" fillId="0" borderId="0" xfId="0" applyFont="1" applyAlignment="1">
      <alignment horizontal="center"/>
    </xf>
    <xf numFmtId="164" fontId="42" fillId="0" borderId="0" xfId="0" applyNumberFormat="1" applyFont="1" applyAlignment="1">
      <alignment horizontal="center" vertical="center" wrapText="1"/>
    </xf>
    <xf numFmtId="0" fontId="37" fillId="2" borderId="21" xfId="0" applyFont="1" applyFill="1" applyBorder="1" applyAlignment="1">
      <alignment horizontal="left"/>
    </xf>
    <xf numFmtId="164" fontId="44" fillId="0" borderId="0" xfId="0" applyNumberFormat="1" applyFont="1" applyAlignment="1">
      <alignment horizontal="center"/>
    </xf>
    <xf numFmtId="164" fontId="37" fillId="2" borderId="4" xfId="0" applyNumberFormat="1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43" fillId="2" borderId="21" xfId="0" applyFont="1" applyFill="1" applyBorder="1" applyAlignment="1">
      <alignment horizontal="center"/>
    </xf>
    <xf numFmtId="10" fontId="37" fillId="8" borderId="12" xfId="0" applyNumberFormat="1" applyFont="1" applyFill="1" applyBorder="1" applyAlignment="1">
      <alignment horizontal="center"/>
    </xf>
    <xf numFmtId="10" fontId="37" fillId="9" borderId="12" xfId="0" applyNumberFormat="1" applyFont="1" applyFill="1" applyBorder="1" applyAlignment="1">
      <alignment horizontal="center"/>
    </xf>
    <xf numFmtId="0" fontId="41" fillId="2" borderId="21" xfId="0" applyFont="1" applyFill="1" applyBorder="1" applyAlignment="1">
      <alignment horizontal="center"/>
    </xf>
    <xf numFmtId="10" fontId="41" fillId="10" borderId="12" xfId="0" applyNumberFormat="1" applyFont="1" applyFill="1" applyBorder="1" applyAlignment="1">
      <alignment horizontal="center"/>
    </xf>
    <xf numFmtId="164" fontId="20" fillId="0" borderId="0" xfId="0" applyNumberFormat="1" applyFont="1" applyAlignment="1">
      <alignment horizontal="center"/>
    </xf>
    <xf numFmtId="10" fontId="24" fillId="2" borderId="0" xfId="0" applyNumberFormat="1" applyFont="1" applyFill="1" applyAlignment="1">
      <alignment horizontal="center"/>
    </xf>
    <xf numFmtId="0" fontId="45" fillId="0" borderId="0" xfId="0" applyFont="1"/>
    <xf numFmtId="0" fontId="46" fillId="0" borderId="0" xfId="0" applyFont="1"/>
    <xf numFmtId="0" fontId="20" fillId="9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20" fillId="6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164" fontId="23" fillId="9" borderId="0" xfId="0" applyNumberFormat="1" applyFont="1" applyFill="1" applyAlignment="1">
      <alignment horizontal="center"/>
    </xf>
    <xf numFmtId="164" fontId="23" fillId="5" borderId="0" xfId="0" applyNumberFormat="1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164" fontId="23" fillId="10" borderId="0" xfId="0" applyNumberFormat="1" applyFont="1" applyFill="1" applyAlignment="1">
      <alignment horizontal="center"/>
    </xf>
    <xf numFmtId="164" fontId="23" fillId="11" borderId="0" xfId="0" applyNumberFormat="1" applyFont="1" applyFill="1" applyAlignment="1">
      <alignment horizontal="center"/>
    </xf>
    <xf numFmtId="10" fontId="23" fillId="9" borderId="0" xfId="0" applyNumberFormat="1" applyFont="1" applyFill="1" applyAlignment="1">
      <alignment horizontal="center"/>
    </xf>
    <xf numFmtId="10" fontId="23" fillId="10" borderId="0" xfId="0" applyNumberFormat="1" applyFont="1" applyFill="1" applyAlignment="1">
      <alignment horizontal="center"/>
    </xf>
    <xf numFmtId="10" fontId="23" fillId="11" borderId="0" xfId="0" applyNumberFormat="1" applyFont="1" applyFill="1" applyAlignment="1">
      <alignment horizontal="center"/>
    </xf>
    <xf numFmtId="10" fontId="20" fillId="5" borderId="0" xfId="0" applyNumberFormat="1" applyFont="1" applyFill="1" applyAlignment="1">
      <alignment horizontal="center"/>
    </xf>
    <xf numFmtId="164" fontId="20" fillId="7" borderId="0" xfId="0" applyNumberFormat="1" applyFont="1" applyFill="1" applyAlignment="1">
      <alignment horizontal="center"/>
    </xf>
    <xf numFmtId="10" fontId="20" fillId="7" borderId="0" xfId="0" applyNumberFormat="1" applyFont="1" applyFill="1" applyAlignment="1">
      <alignment horizontal="center"/>
    </xf>
    <xf numFmtId="164" fontId="20" fillId="10" borderId="0" xfId="0" applyNumberFormat="1" applyFont="1" applyFill="1" applyAlignment="1">
      <alignment horizontal="center"/>
    </xf>
    <xf numFmtId="10" fontId="20" fillId="10" borderId="0" xfId="0" applyNumberFormat="1" applyFont="1" applyFill="1" applyAlignment="1">
      <alignment horizontal="center"/>
    </xf>
    <xf numFmtId="164" fontId="20" fillId="11" borderId="0" xfId="0" applyNumberFormat="1" applyFont="1" applyFill="1" applyAlignment="1">
      <alignment horizontal="center"/>
    </xf>
    <xf numFmtId="0" fontId="20" fillId="0" borderId="0" xfId="0" applyFont="1"/>
    <xf numFmtId="164" fontId="20" fillId="0" borderId="0" xfId="0" applyNumberFormat="1" applyFont="1"/>
    <xf numFmtId="0" fontId="22" fillId="0" borderId="22" xfId="0" applyFont="1" applyBorder="1"/>
    <xf numFmtId="0" fontId="22" fillId="0" borderId="0" xfId="0" applyFont="1"/>
    <xf numFmtId="164" fontId="22" fillId="0" borderId="0" xfId="0" applyNumberFormat="1" applyFont="1" applyAlignment="1">
      <alignment horizontal="right"/>
    </xf>
    <xf numFmtId="167" fontId="23" fillId="0" borderId="0" xfId="0" applyNumberFormat="1" applyFont="1"/>
    <xf numFmtId="164" fontId="23" fillId="0" borderId="0" xfId="0" applyNumberFormat="1" applyFont="1"/>
    <xf numFmtId="167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164" fontId="23" fillId="0" borderId="0" xfId="0" applyNumberFormat="1" applyFont="1" applyAlignment="1">
      <alignment horizontal="right"/>
    </xf>
    <xf numFmtId="14" fontId="23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4" fillId="0" borderId="3" xfId="0" applyFont="1" applyBorder="1"/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/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/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5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/>
    </xf>
    <xf numFmtId="0" fontId="24" fillId="8" borderId="1" xfId="0" applyFont="1" applyFill="1" applyBorder="1" applyAlignment="1">
      <alignment horizontal="left"/>
    </xf>
    <xf numFmtId="164" fontId="21" fillId="9" borderId="18" xfId="0" applyNumberFormat="1" applyFont="1" applyFill="1" applyBorder="1" applyAlignment="1">
      <alignment horizontal="center"/>
    </xf>
    <xf numFmtId="0" fontId="4" fillId="0" borderId="19" xfId="0" applyFont="1" applyBorder="1"/>
    <xf numFmtId="0" fontId="20" fillId="0" borderId="0" xfId="0" applyFont="1" applyAlignment="1">
      <alignment horizontal="left"/>
    </xf>
    <xf numFmtId="0" fontId="22" fillId="8" borderId="1" xfId="0" applyFont="1" applyFill="1" applyBorder="1" applyAlignment="1">
      <alignment horizontal="center"/>
    </xf>
    <xf numFmtId="0" fontId="23" fillId="0" borderId="1" xfId="0" applyFont="1" applyBorder="1"/>
    <xf numFmtId="0" fontId="24" fillId="0" borderId="5" xfId="0" applyFont="1" applyBorder="1" applyAlignment="1">
      <alignment horizontal="left"/>
    </xf>
    <xf numFmtId="0" fontId="23" fillId="0" borderId="2" xfId="0" applyFont="1" applyBorder="1"/>
    <xf numFmtId="0" fontId="22" fillId="0" borderId="5" xfId="0" applyFont="1" applyBorder="1"/>
    <xf numFmtId="0" fontId="18" fillId="0" borderId="0" xfId="0" applyFont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26" fillId="0" borderId="1" xfId="0" applyFont="1" applyBorder="1"/>
    <xf numFmtId="0" fontId="23" fillId="0" borderId="8" xfId="0" applyFont="1" applyBorder="1"/>
    <xf numFmtId="0" fontId="26" fillId="0" borderId="5" xfId="0" applyFont="1" applyBorder="1"/>
    <xf numFmtId="0" fontId="22" fillId="0" borderId="10" xfId="0" applyFont="1" applyBorder="1"/>
    <xf numFmtId="0" fontId="22" fillId="0" borderId="2" xfId="0" applyFont="1" applyBorder="1"/>
    <xf numFmtId="0" fontId="23" fillId="0" borderId="10" xfId="0" applyFont="1" applyBorder="1"/>
    <xf numFmtId="0" fontId="22" fillId="7" borderId="1" xfId="0" applyFont="1" applyFill="1" applyBorder="1"/>
    <xf numFmtId="0" fontId="23" fillId="0" borderId="5" xfId="0" applyFont="1" applyBorder="1"/>
    <xf numFmtId="0" fontId="22" fillId="0" borderId="1" xfId="0" applyFont="1" applyBorder="1"/>
    <xf numFmtId="0" fontId="23" fillId="0" borderId="0" xfId="0" applyFont="1"/>
    <xf numFmtId="0" fontId="20" fillId="2" borderId="0" xfId="0" applyFont="1" applyFill="1" applyAlignment="1">
      <alignment horizontal="center" vertical="center"/>
    </xf>
    <xf numFmtId="0" fontId="20" fillId="9" borderId="0" xfId="0" applyFont="1" applyFill="1" applyAlignment="1">
      <alignment horizontal="center"/>
    </xf>
    <xf numFmtId="0" fontId="20" fillId="1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167" fontId="22" fillId="12" borderId="23" xfId="0" applyNumberFormat="1" applyFont="1" applyFill="1" applyBorder="1" applyAlignment="1">
      <alignment horizontal="center" wrapText="1"/>
    </xf>
    <xf numFmtId="0" fontId="4" fillId="0" borderId="23" xfId="0" applyFont="1" applyBorder="1"/>
    <xf numFmtId="0" fontId="4" fillId="0" borderId="24" xfId="0" applyFont="1" applyBorder="1"/>
    <xf numFmtId="164" fontId="22" fillId="12" borderId="23" xfId="0" applyNumberFormat="1" applyFont="1" applyFill="1" applyBorder="1" applyAlignment="1">
      <alignment horizontal="center"/>
    </xf>
    <xf numFmtId="10" fontId="22" fillId="12" borderId="23" xfId="0" applyNumberFormat="1" applyFont="1" applyFill="1" applyBorder="1" applyAlignment="1">
      <alignment horizontal="center"/>
    </xf>
    <xf numFmtId="49" fontId="22" fillId="12" borderId="23" xfId="0" applyNumberFormat="1" applyFont="1" applyFill="1" applyBorder="1" applyAlignment="1">
      <alignment horizontal="center"/>
    </xf>
    <xf numFmtId="44" fontId="8" fillId="3" borderId="12" xfId="1" applyFont="1" applyFill="1" applyBorder="1" applyAlignment="1">
      <alignment horizontal="center" vertical="center"/>
    </xf>
    <xf numFmtId="164" fontId="8" fillId="4" borderId="12" xfId="0" applyNumberFormat="1" applyFont="1" applyFill="1" applyBorder="1" applyAlignment="1">
      <alignment horizontal="center" vertical="center"/>
    </xf>
    <xf numFmtId="164" fontId="47" fillId="5" borderId="12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72830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C27E-6647-82EB-AB378D278D99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C27E-6647-82EB-AB378D278D99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C27E-6647-82EB-AB378D278D99}"/>
              </c:ext>
            </c:extLst>
          </c:dPt>
          <c:dPt>
            <c:idx val="10"/>
            <c:invertIfNegative val="1"/>
            <c:bubble3D val="0"/>
            <c:spPr>
              <a:solidFill>
                <a:srgbClr val="B45C3D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C27E-6647-82EB-AB378D278D99}"/>
              </c:ext>
            </c:extLst>
          </c:dPt>
          <c:cat>
            <c:numRef>
              <c:f>Sheet15!$A$1:$A$11</c:f>
              <c:numCache>
                <c:formatCode>General</c:formatCode>
                <c:ptCount val="1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</c:numCache>
            </c:numRef>
          </c:cat>
          <c:val>
            <c:numRef>
              <c:f>Sheet15!$B$1:$B$11</c:f>
              <c:numCache>
                <c:formatCode>"$"#,##0.00</c:formatCode>
                <c:ptCount val="11"/>
                <c:pt idx="0">
                  <c:v>6962.1620328263962</c:v>
                </c:pt>
                <c:pt idx="1">
                  <c:v>15829.146834751864</c:v>
                </c:pt>
                <c:pt idx="2">
                  <c:v>26757.115947586128</c:v>
                </c:pt>
                <c:pt idx="3">
                  <c:v>39914.296292917701</c:v>
                </c:pt>
                <c:pt idx="4">
                  <c:v>55481.892580184474</c:v>
                </c:pt>
                <c:pt idx="5">
                  <c:v>73655.068142625547</c:v>
                </c:pt>
                <c:pt idx="6">
                  <c:v>94643.999316079222</c:v>
                </c:pt>
                <c:pt idx="7">
                  <c:v>118675.00885742501</c:v>
                </c:pt>
                <c:pt idx="8">
                  <c:v>145991.78430978922</c:v>
                </c:pt>
                <c:pt idx="9">
                  <c:v>176856.6876625687</c:v>
                </c:pt>
                <c:pt idx="10">
                  <c:v>563136.81458982849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C27E-6647-82EB-AB378D278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2701351"/>
        <c:axId val="393019047"/>
      </c:barChart>
      <c:catAx>
        <c:axId val="16327013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b="1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393019047"/>
        <c:crosses val="autoZero"/>
        <c:auto val="1"/>
        <c:lblAlgn val="ctr"/>
        <c:lblOffset val="100"/>
        <c:noMultiLvlLbl val="1"/>
      </c:catAx>
      <c:valAx>
        <c:axId val="3930190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cross"/>
        <c:minorTickMark val="none"/>
        <c:tickLblPos val="nextTo"/>
        <c:spPr>
          <a:ln/>
        </c:spPr>
        <c:txPr>
          <a:bodyPr/>
          <a:lstStyle/>
          <a:p>
            <a:pPr lvl="0">
              <a:defRPr b="1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632701351"/>
        <c:crosses val="autoZero"/>
        <c:crossBetween val="between"/>
      </c:valAx>
    </c:plotArea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FFD96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26FC-1B47-869A-7F519C9FDE22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26FC-1B47-869A-7F519C9FDE22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26FC-1B47-869A-7F519C9FDE22}"/>
              </c:ext>
            </c:extLst>
          </c:dPt>
          <c:dPt>
            <c:idx val="10"/>
            <c:invertIfNegative val="1"/>
            <c:bubble3D val="0"/>
            <c:spPr>
              <a:solidFill>
                <a:srgbClr val="6D9EEB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26FC-1B47-869A-7F519C9FDE22}"/>
              </c:ext>
            </c:extLst>
          </c:dPt>
          <c:cat>
            <c:numRef>
              <c:f>Sheet15!$A$1:$A$11</c:f>
              <c:numCache>
                <c:formatCode>General</c:formatCode>
                <c:ptCount val="1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</c:numCache>
            </c:numRef>
          </c:cat>
          <c:val>
            <c:numRef>
              <c:f>Sheet15!$B$1:$B$11</c:f>
              <c:numCache>
                <c:formatCode>"$"#,##0.00</c:formatCode>
                <c:ptCount val="11"/>
                <c:pt idx="0">
                  <c:v>6962.1620328263962</c:v>
                </c:pt>
                <c:pt idx="1">
                  <c:v>15829.146834751864</c:v>
                </c:pt>
                <c:pt idx="2">
                  <c:v>26757.115947586128</c:v>
                </c:pt>
                <c:pt idx="3">
                  <c:v>39914.296292917701</c:v>
                </c:pt>
                <c:pt idx="4">
                  <c:v>55481.892580184474</c:v>
                </c:pt>
                <c:pt idx="5">
                  <c:v>73655.068142625547</c:v>
                </c:pt>
                <c:pt idx="6">
                  <c:v>94643.999316079222</c:v>
                </c:pt>
                <c:pt idx="7">
                  <c:v>118675.00885742501</c:v>
                </c:pt>
                <c:pt idx="8">
                  <c:v>145991.78430978922</c:v>
                </c:pt>
                <c:pt idx="9">
                  <c:v>176856.6876625687</c:v>
                </c:pt>
                <c:pt idx="10">
                  <c:v>563136.81458982849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26FC-1B47-869A-7F519C9FD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956536"/>
        <c:axId val="635023931"/>
      </c:barChart>
      <c:catAx>
        <c:axId val="1778956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35023931"/>
        <c:crosses val="autoZero"/>
        <c:auto val="1"/>
        <c:lblAlgn val="ctr"/>
        <c:lblOffset val="100"/>
        <c:noMultiLvlLbl val="1"/>
      </c:catAx>
      <c:valAx>
        <c:axId val="6350239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&quot;$&quot;#,##0" sourceLinked="0"/>
        <c:majorTickMark val="cross"/>
        <c:minorTickMark val="none"/>
        <c:tickLblPos val="nextTo"/>
        <c:spPr>
          <a:ln/>
        </c:spPr>
        <c:txPr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7895653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485775</xdr:colOff>
      <xdr:row>65</xdr:row>
      <xdr:rowOff>76200</xdr:rowOff>
    </xdr:from>
    <xdr:ext cx="4124325" cy="36766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276225</xdr:colOff>
      <xdr:row>38</xdr:row>
      <xdr:rowOff>9525</xdr:rowOff>
    </xdr:from>
    <xdr:ext cx="5143500" cy="4400550"/>
    <xdr:pic>
      <xdr:nvPicPr>
        <xdr:cNvPr id="1950316520" name="Chart2" title="Chart">
          <a:extLst>
            <a:ext uri="{FF2B5EF4-FFF2-40B4-BE49-F238E27FC236}">
              <a16:creationId xmlns:a16="http://schemas.microsoft.com/office/drawing/2014/main" id="{00000000-0008-0000-0000-0000E8773F74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</xdr:row>
      <xdr:rowOff>104775</xdr:rowOff>
    </xdr:from>
    <xdr:ext cx="4638675" cy="4133850"/>
    <xdr:graphicFrame macro="">
      <xdr:nvGraphicFramePr>
        <xdr:cNvPr id="3" name="Chart 3" title="Chart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112"/>
  <sheetViews>
    <sheetView showGridLines="0" tabSelected="1" workbookViewId="0">
      <selection activeCell="G83" sqref="G83"/>
    </sheetView>
  </sheetViews>
  <sheetFormatPr baseColWidth="10" defaultColWidth="12.6640625" defaultRowHeight="15.75" customHeight="1" x14ac:dyDescent="0.15"/>
  <cols>
    <col min="1" max="1" width="6.33203125" customWidth="1"/>
    <col min="2" max="2" width="13.6640625" customWidth="1"/>
    <col min="3" max="3" width="16.6640625" customWidth="1"/>
    <col min="4" max="4" width="13.6640625" customWidth="1"/>
    <col min="5" max="13" width="12.5" customWidth="1"/>
    <col min="14" max="14" width="6.33203125" customWidth="1"/>
  </cols>
  <sheetData>
    <row r="1" spans="1:14" ht="17.25" customHeight="1" x14ac:dyDescent="0.15">
      <c r="A1" s="1">
        <f ca="1">TODAY() + D63*365</f>
        <v>49217</v>
      </c>
      <c r="B1" s="228"/>
      <c r="C1" s="217"/>
      <c r="D1" s="2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7.25" customHeight="1" x14ac:dyDescent="0.15">
      <c r="A2" s="4"/>
      <c r="B2" s="229" t="s">
        <v>0</v>
      </c>
      <c r="C2" s="221"/>
      <c r="D2" s="219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7.25" customHeight="1" x14ac:dyDescent="0.15">
      <c r="A3" s="4"/>
      <c r="B3" s="230" t="s">
        <v>1</v>
      </c>
      <c r="C3" s="219"/>
      <c r="D3" s="6">
        <v>220000</v>
      </c>
      <c r="E3" s="7"/>
      <c r="F3" s="4"/>
      <c r="G3" s="7"/>
      <c r="H3" s="7"/>
      <c r="I3" s="7"/>
      <c r="J3" s="7"/>
      <c r="K3" s="7"/>
      <c r="L3" s="7"/>
      <c r="M3" s="7"/>
      <c r="N3" s="7"/>
    </row>
    <row r="4" spans="1:14" ht="17.25" customHeight="1" x14ac:dyDescent="0.15">
      <c r="A4" s="4"/>
      <c r="B4" s="231" t="s">
        <v>2</v>
      </c>
      <c r="C4" s="227"/>
      <c r="D4" s="8">
        <v>225000</v>
      </c>
      <c r="E4" s="7"/>
      <c r="F4" s="9" t="str">
        <f t="shared" ref="F4:F5" si="0">B9</f>
        <v>Loan Amount</v>
      </c>
      <c r="G4" s="9">
        <f t="shared" ref="G4:G5" si="1">D9</f>
        <v>146250</v>
      </c>
      <c r="H4" s="10"/>
      <c r="I4" s="7"/>
      <c r="J4" s="7"/>
      <c r="K4" s="7"/>
      <c r="L4" s="7"/>
      <c r="M4" s="7"/>
      <c r="N4" s="7"/>
    </row>
    <row r="5" spans="1:14" ht="17.25" customHeight="1" x14ac:dyDescent="0.15">
      <c r="A5" s="4"/>
      <c r="B5" s="232" t="s">
        <v>3</v>
      </c>
      <c r="C5" s="227"/>
      <c r="D5" s="11" t="b">
        <v>1</v>
      </c>
      <c r="E5" s="12"/>
      <c r="F5" s="9" t="str">
        <f t="shared" si="0"/>
        <v>Your equity</v>
      </c>
      <c r="G5" s="9">
        <f t="shared" si="1"/>
        <v>73750</v>
      </c>
      <c r="H5" s="10"/>
      <c r="I5" s="12"/>
      <c r="J5" s="12"/>
      <c r="K5" s="12"/>
      <c r="L5" s="12"/>
      <c r="M5" s="12"/>
      <c r="N5" s="12"/>
    </row>
    <row r="6" spans="1:14" ht="17.25" customHeight="1" x14ac:dyDescent="0.15">
      <c r="A6" s="4"/>
      <c r="B6" s="233" t="s">
        <v>4</v>
      </c>
      <c r="C6" s="234"/>
      <c r="D6" s="13">
        <v>0.65</v>
      </c>
      <c r="E6" s="14">
        <v>0.65</v>
      </c>
      <c r="F6" s="15" t="str">
        <f>B19</f>
        <v>Total closing and startup costs</v>
      </c>
      <c r="G6" s="16">
        <f>D19</f>
        <v>38637.5</v>
      </c>
      <c r="H6" s="14">
        <v>0.65</v>
      </c>
      <c r="I6" s="14">
        <v>0.65</v>
      </c>
      <c r="J6" s="14"/>
      <c r="K6" s="14"/>
      <c r="L6" s="14"/>
      <c r="M6" s="14"/>
      <c r="N6" s="14"/>
    </row>
    <row r="7" spans="1:14" ht="17.25" customHeight="1" x14ac:dyDescent="0.15">
      <c r="A7" s="4"/>
      <c r="B7" s="233" t="s">
        <v>5</v>
      </c>
      <c r="C7" s="234"/>
      <c r="D7" s="17">
        <v>6.8699999999999997E-2</v>
      </c>
      <c r="E7" s="14">
        <v>7.4999999999999997E-2</v>
      </c>
      <c r="F7" s="14">
        <v>7.4999999999999997E-2</v>
      </c>
      <c r="G7" s="14">
        <v>7.4999999999999997E-2</v>
      </c>
      <c r="H7" s="14">
        <v>7.4999999999999997E-2</v>
      </c>
      <c r="I7" s="14">
        <v>7.4999999999999997E-2</v>
      </c>
      <c r="J7" s="14"/>
      <c r="K7" s="14"/>
      <c r="L7" s="14"/>
      <c r="M7" s="14"/>
      <c r="N7" s="14"/>
    </row>
    <row r="8" spans="1:14" ht="17.25" customHeight="1" x14ac:dyDescent="0.15">
      <c r="A8" s="4"/>
      <c r="B8" s="233" t="s">
        <v>6</v>
      </c>
      <c r="C8" s="234"/>
      <c r="D8" s="18">
        <v>30</v>
      </c>
      <c r="E8" s="14">
        <v>30</v>
      </c>
      <c r="F8" s="14">
        <v>30</v>
      </c>
      <c r="G8" s="14">
        <v>30</v>
      </c>
      <c r="H8" s="14">
        <v>30</v>
      </c>
      <c r="I8" s="14">
        <v>30</v>
      </c>
      <c r="J8" s="14"/>
      <c r="K8" s="14"/>
      <c r="L8" s="14"/>
      <c r="M8" s="14"/>
      <c r="N8" s="14"/>
    </row>
    <row r="9" spans="1:14" ht="17.25" customHeight="1" x14ac:dyDescent="0.15">
      <c r="A9" s="4"/>
      <c r="B9" s="235" t="s">
        <v>7</v>
      </c>
      <c r="C9" s="236"/>
      <c r="D9" s="19">
        <f>IF(D5=TRUE,D4*D6,0)</f>
        <v>146250</v>
      </c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 ht="17.25" customHeight="1" x14ac:dyDescent="0.15">
      <c r="A10" s="4"/>
      <c r="B10" s="226" t="s">
        <v>8</v>
      </c>
      <c r="C10" s="227"/>
      <c r="D10" s="21">
        <f>D3-D9</f>
        <v>73750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7.25" customHeight="1" x14ac:dyDescent="0.15">
      <c r="A11" s="4"/>
      <c r="B11" s="237"/>
      <c r="C11" s="221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 ht="17.25" customHeight="1" x14ac:dyDescent="0.15">
      <c r="A12" s="4"/>
      <c r="B12" s="229" t="s">
        <v>9</v>
      </c>
      <c r="C12" s="221"/>
      <c r="D12" s="219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17.25" customHeight="1" x14ac:dyDescent="0.15">
      <c r="A13" s="4"/>
      <c r="B13" s="238" t="s">
        <v>10</v>
      </c>
      <c r="C13" s="236"/>
      <c r="D13" s="24">
        <f>7%*D3</f>
        <v>15400.000000000002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7.25" customHeight="1" x14ac:dyDescent="0.15">
      <c r="A14" s="4"/>
      <c r="B14" s="223" t="s">
        <v>11</v>
      </c>
      <c r="C14" s="219"/>
      <c r="D14" s="25">
        <v>2500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7.25" customHeight="1" x14ac:dyDescent="0.15">
      <c r="A15" s="4"/>
      <c r="B15" s="223" t="s">
        <v>12</v>
      </c>
      <c r="C15" s="219"/>
      <c r="D15" s="25">
        <v>2000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7.25" customHeight="1" x14ac:dyDescent="0.15">
      <c r="A16" s="4"/>
      <c r="B16" s="223" t="s">
        <v>13</v>
      </c>
      <c r="C16" s="219"/>
      <c r="D16" s="25">
        <v>500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7.25" customHeight="1" x14ac:dyDescent="0.15">
      <c r="A17" s="4"/>
      <c r="B17" s="223" t="s">
        <v>14</v>
      </c>
      <c r="C17" s="219"/>
      <c r="D17" s="25">
        <f>IF(D5=TRUE,(D9*7%)+6000,0)</f>
        <v>16237.500000000002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7.25" customHeight="1" x14ac:dyDescent="0.15">
      <c r="A18" s="4"/>
      <c r="B18" s="223" t="s">
        <v>15</v>
      </c>
      <c r="C18" s="219"/>
      <c r="D18" s="25">
        <v>2000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17.25" customHeight="1" x14ac:dyDescent="0.15">
      <c r="A19" s="4"/>
      <c r="B19" s="226" t="s">
        <v>16</v>
      </c>
      <c r="C19" s="227"/>
      <c r="D19" s="21">
        <f>SUM(D13:D18)</f>
        <v>38637.5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7.25" customHeight="1" x14ac:dyDescent="0.15">
      <c r="A20" s="4"/>
      <c r="B20" s="239"/>
      <c r="C20" s="221"/>
      <c r="D20" s="27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ht="28.5" customHeight="1" x14ac:dyDescent="0.15">
      <c r="A21" s="28"/>
      <c r="B21" s="240" t="s">
        <v>17</v>
      </c>
      <c r="C21" s="236"/>
      <c r="D21" s="29">
        <f>D3-D9+D19</f>
        <v>112387.5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7.25" customHeight="1" x14ac:dyDescent="0.15">
      <c r="A22" s="4"/>
      <c r="B22" s="216"/>
      <c r="C22" s="217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4" ht="17.25" customHeight="1" x14ac:dyDescent="0.15">
      <c r="A23" s="4"/>
      <c r="B23" s="218" t="s">
        <v>18</v>
      </c>
      <c r="C23" s="219"/>
      <c r="D23" s="32" t="s">
        <v>19</v>
      </c>
      <c r="E23" s="32" t="s">
        <v>20</v>
      </c>
      <c r="F23" s="32" t="s">
        <v>21</v>
      </c>
      <c r="G23" s="32" t="s">
        <v>22</v>
      </c>
      <c r="H23" s="32" t="s">
        <v>23</v>
      </c>
      <c r="I23" s="32" t="s">
        <v>24</v>
      </c>
      <c r="J23" s="32" t="s">
        <v>25</v>
      </c>
      <c r="K23" s="32" t="s">
        <v>26</v>
      </c>
      <c r="L23" s="32" t="s">
        <v>27</v>
      </c>
      <c r="M23" s="32" t="s">
        <v>28</v>
      </c>
      <c r="N23" s="33"/>
    </row>
    <row r="24" spans="1:14" ht="17.25" customHeight="1" x14ac:dyDescent="0.15">
      <c r="A24" s="28"/>
      <c r="B24" s="226" t="s">
        <v>29</v>
      </c>
      <c r="C24" s="227"/>
      <c r="D24" s="34">
        <v>2611</v>
      </c>
      <c r="E24" s="34">
        <f t="shared" ref="E24:M24" si="2">D24*(1+$D$40)</f>
        <v>2805.7334740864057</v>
      </c>
      <c r="F24" s="34">
        <f t="shared" si="2"/>
        <v>3014.9905505970787</v>
      </c>
      <c r="G24" s="34">
        <f t="shared" si="2"/>
        <v>3239.8544281365098</v>
      </c>
      <c r="H24" s="34">
        <f t="shared" si="2"/>
        <v>3481.4890923744447</v>
      </c>
      <c r="I24" s="34">
        <f t="shared" si="2"/>
        <v>3741.1453413028257</v>
      </c>
      <c r="J24" s="34">
        <f t="shared" si="2"/>
        <v>4020.1672598681539</v>
      </c>
      <c r="K24" s="34">
        <f t="shared" si="2"/>
        <v>4319.999177494562</v>
      </c>
      <c r="L24" s="34">
        <f t="shared" si="2"/>
        <v>4642.1931445125365</v>
      </c>
      <c r="M24" s="34">
        <f t="shared" si="2"/>
        <v>4988.416966194276</v>
      </c>
      <c r="N24" s="33"/>
    </row>
    <row r="25" spans="1:14" ht="17.25" customHeight="1" x14ac:dyDescent="0.15">
      <c r="A25" s="4"/>
      <c r="B25" s="239"/>
      <c r="C25" s="221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3"/>
    </row>
    <row r="26" spans="1:14" ht="17.25" customHeight="1" x14ac:dyDescent="0.15">
      <c r="A26" s="4"/>
      <c r="B26" s="226" t="s">
        <v>30</v>
      </c>
      <c r="C26" s="227"/>
      <c r="D26" s="36">
        <f t="shared" ref="D26:M26" si="3">SUM(D27:D32)</f>
        <v>-2109.1498305977993</v>
      </c>
      <c r="E26" s="37">
        <f t="shared" si="3"/>
        <v>-2150.9900781485417</v>
      </c>
      <c r="F26" s="37">
        <f t="shared" si="3"/>
        <v>-2194.7761743788014</v>
      </c>
      <c r="G26" s="37">
        <f t="shared" si="3"/>
        <v>-2240.6183655363061</v>
      </c>
      <c r="H26" s="37">
        <f t="shared" si="3"/>
        <v>-2288.6340745401126</v>
      </c>
      <c r="I26" s="37">
        <f t="shared" si="3"/>
        <v>-2338.9484046718198</v>
      </c>
      <c r="J26" s="37">
        <f t="shared" si="3"/>
        <v>-2391.6946798763911</v>
      </c>
      <c r="K26" s="37">
        <f t="shared" si="3"/>
        <v>-2447.0150243739149</v>
      </c>
      <c r="L26" s="37">
        <f t="shared" si="3"/>
        <v>-2505.0609844842274</v>
      </c>
      <c r="M26" s="37">
        <f t="shared" si="3"/>
        <v>-2565.9941957818141</v>
      </c>
      <c r="N26" s="33"/>
    </row>
    <row r="27" spans="1:14" ht="17.25" customHeight="1" x14ac:dyDescent="0.15">
      <c r="A27" s="4"/>
      <c r="B27" s="223" t="s">
        <v>31</v>
      </c>
      <c r="C27" s="219"/>
      <c r="D27" s="25">
        <f>IFERROR(PMT(D7/12,D8*12,D9),0)</f>
        <v>-960.26983059779934</v>
      </c>
      <c r="E27" s="25">
        <f t="shared" ref="E27:M27" si="4">D27</f>
        <v>-960.26983059779934</v>
      </c>
      <c r="F27" s="25">
        <f t="shared" si="4"/>
        <v>-960.26983059779934</v>
      </c>
      <c r="G27" s="25">
        <f t="shared" si="4"/>
        <v>-960.26983059779934</v>
      </c>
      <c r="H27" s="25">
        <f t="shared" si="4"/>
        <v>-960.26983059779934</v>
      </c>
      <c r="I27" s="25">
        <f t="shared" si="4"/>
        <v>-960.26983059779934</v>
      </c>
      <c r="J27" s="25">
        <f t="shared" si="4"/>
        <v>-960.26983059779934</v>
      </c>
      <c r="K27" s="25">
        <f t="shared" si="4"/>
        <v>-960.26983059779934</v>
      </c>
      <c r="L27" s="25">
        <f t="shared" si="4"/>
        <v>-960.26983059779934</v>
      </c>
      <c r="M27" s="25">
        <f t="shared" si="4"/>
        <v>-960.26983059779934</v>
      </c>
      <c r="N27" s="33"/>
    </row>
    <row r="28" spans="1:14" ht="17.25" customHeight="1" x14ac:dyDescent="0.15">
      <c r="A28" s="4"/>
      <c r="B28" s="241" t="s">
        <v>32</v>
      </c>
      <c r="C28" s="219"/>
      <c r="D28" s="38">
        <f>0-'Appendix 1 - supporting data'!F13</f>
        <v>-800</v>
      </c>
      <c r="E28" s="8">
        <f t="shared" ref="E28:M28" si="5">D28*(1+$D$41)</f>
        <v>-824.46156962382952</v>
      </c>
      <c r="F28" s="8">
        <f t="shared" si="5"/>
        <v>-849.67109973323579</v>
      </c>
      <c r="G28" s="8">
        <f t="shared" si="5"/>
        <v>-875.65146068758622</v>
      </c>
      <c r="H28" s="8">
        <f t="shared" si="5"/>
        <v>-902.42622215235792</v>
      </c>
      <c r="I28" s="8">
        <f t="shared" si="5"/>
        <v>-930.0196744817946</v>
      </c>
      <c r="J28" s="8">
        <f t="shared" si="5"/>
        <v>-958.45685075537915</v>
      </c>
      <c r="K28" s="8">
        <f t="shared" si="5"/>
        <v>-987.76354948811547</v>
      </c>
      <c r="L28" s="8">
        <f t="shared" si="5"/>
        <v>-1017.9663580352211</v>
      </c>
      <c r="M28" s="8">
        <f t="shared" si="5"/>
        <v>-1049.0926767124645</v>
      </c>
      <c r="N28" s="33"/>
    </row>
    <row r="29" spans="1:14" ht="17.25" customHeight="1" x14ac:dyDescent="0.15">
      <c r="A29" s="39">
        <v>0.08</v>
      </c>
      <c r="B29" s="223" t="s">
        <v>33</v>
      </c>
      <c r="C29" s="219"/>
      <c r="D29" s="25">
        <f t="shared" ref="D29:M29" si="6">0-(D24*$A$29)</f>
        <v>-208.88</v>
      </c>
      <c r="E29" s="25">
        <f t="shared" si="6"/>
        <v>-224.45867792691246</v>
      </c>
      <c r="F29" s="25">
        <f t="shared" si="6"/>
        <v>-241.19924404776631</v>
      </c>
      <c r="G29" s="25">
        <f t="shared" si="6"/>
        <v>-259.18835425092078</v>
      </c>
      <c r="H29" s="25">
        <f t="shared" si="6"/>
        <v>-278.5191273899556</v>
      </c>
      <c r="I29" s="25">
        <f t="shared" si="6"/>
        <v>-299.29162730422604</v>
      </c>
      <c r="J29" s="25">
        <f t="shared" si="6"/>
        <v>-321.61338078945232</v>
      </c>
      <c r="K29" s="25">
        <f t="shared" si="6"/>
        <v>-345.59993419956498</v>
      </c>
      <c r="L29" s="25">
        <f t="shared" si="6"/>
        <v>-371.37545156100293</v>
      </c>
      <c r="M29" s="25">
        <f t="shared" si="6"/>
        <v>-399.07335729554211</v>
      </c>
      <c r="N29" s="33"/>
    </row>
    <row r="30" spans="1:14" ht="17.25" customHeight="1" x14ac:dyDescent="0.15">
      <c r="A30" s="4"/>
      <c r="B30" s="232" t="s">
        <v>34</v>
      </c>
      <c r="C30" s="227"/>
      <c r="D30" s="40">
        <v>-50</v>
      </c>
      <c r="E30" s="41">
        <v>-50</v>
      </c>
      <c r="F30" s="41">
        <v>-50</v>
      </c>
      <c r="G30" s="41">
        <v>-50</v>
      </c>
      <c r="H30" s="41">
        <v>-50</v>
      </c>
      <c r="I30" s="40">
        <v>-50</v>
      </c>
      <c r="J30" s="40">
        <v>-50</v>
      </c>
      <c r="K30" s="40">
        <v>-50</v>
      </c>
      <c r="L30" s="40">
        <v>-50</v>
      </c>
      <c r="M30" s="40">
        <v>-50</v>
      </c>
      <c r="N30" s="33"/>
    </row>
    <row r="31" spans="1:14" ht="17.25" customHeight="1" x14ac:dyDescent="0.15">
      <c r="A31" s="4"/>
      <c r="B31" s="232" t="s">
        <v>35</v>
      </c>
      <c r="C31" s="227"/>
      <c r="D31" s="40">
        <v>-40</v>
      </c>
      <c r="E31" s="41">
        <f t="shared" ref="E31:M31" si="7">D31*(1+$D$42)</f>
        <v>-40.799999999999997</v>
      </c>
      <c r="F31" s="41">
        <f t="shared" si="7"/>
        <v>-41.616</v>
      </c>
      <c r="G31" s="41">
        <f t="shared" si="7"/>
        <v>-42.448320000000002</v>
      </c>
      <c r="H31" s="41">
        <f t="shared" si="7"/>
        <v>-43.297286400000004</v>
      </c>
      <c r="I31" s="41">
        <f t="shared" si="7"/>
        <v>-44.163232128000004</v>
      </c>
      <c r="J31" s="41">
        <f t="shared" si="7"/>
        <v>-45.046496770560005</v>
      </c>
      <c r="K31" s="41">
        <f t="shared" si="7"/>
        <v>-45.947426705971203</v>
      </c>
      <c r="L31" s="41">
        <f t="shared" si="7"/>
        <v>-46.866375240090626</v>
      </c>
      <c r="M31" s="41">
        <f t="shared" si="7"/>
        <v>-47.803702744892441</v>
      </c>
      <c r="N31" s="33"/>
    </row>
    <row r="32" spans="1:14" ht="17.25" customHeight="1" x14ac:dyDescent="0.15">
      <c r="A32" s="4"/>
      <c r="B32" s="232" t="s">
        <v>36</v>
      </c>
      <c r="C32" s="227"/>
      <c r="D32" s="40">
        <v>-50</v>
      </c>
      <c r="E32" s="41">
        <f t="shared" ref="E32:M32" si="8">D32*(1+$D$42)</f>
        <v>-51</v>
      </c>
      <c r="F32" s="41">
        <f t="shared" si="8"/>
        <v>-52.02</v>
      </c>
      <c r="G32" s="41">
        <f t="shared" si="8"/>
        <v>-53.060400000000001</v>
      </c>
      <c r="H32" s="41">
        <f t="shared" si="8"/>
        <v>-54.121608000000002</v>
      </c>
      <c r="I32" s="41">
        <f t="shared" si="8"/>
        <v>-55.204040160000005</v>
      </c>
      <c r="J32" s="41">
        <f t="shared" si="8"/>
        <v>-56.308120963200004</v>
      </c>
      <c r="K32" s="41">
        <f t="shared" si="8"/>
        <v>-57.434283382464002</v>
      </c>
      <c r="L32" s="41">
        <f t="shared" si="8"/>
        <v>-58.582969050113284</v>
      </c>
      <c r="M32" s="41">
        <f t="shared" si="8"/>
        <v>-59.754628431115549</v>
      </c>
      <c r="N32" s="33"/>
    </row>
    <row r="33" spans="1:14" ht="17.25" customHeight="1" x14ac:dyDescent="0.15">
      <c r="A33" s="4"/>
      <c r="B33" s="239"/>
      <c r="C33" s="221"/>
      <c r="D33" s="42"/>
      <c r="E33" s="43"/>
      <c r="F33" s="43"/>
      <c r="G33" s="43"/>
      <c r="H33" s="43"/>
      <c r="I33" s="27"/>
      <c r="J33" s="27"/>
      <c r="K33" s="27"/>
      <c r="L33" s="27"/>
      <c r="M33" s="27"/>
      <c r="N33" s="33"/>
    </row>
    <row r="34" spans="1:14" ht="17.25" customHeight="1" x14ac:dyDescent="0.15">
      <c r="A34" s="4"/>
      <c r="B34" s="226" t="s">
        <v>37</v>
      </c>
      <c r="C34" s="227"/>
      <c r="D34" s="36">
        <f t="shared" ref="D34:M34" si="9">D24+D26</f>
        <v>501.85016940220066</v>
      </c>
      <c r="E34" s="44">
        <f t="shared" si="9"/>
        <v>654.74339593786408</v>
      </c>
      <c r="F34" s="44">
        <f t="shared" si="9"/>
        <v>820.21437621827727</v>
      </c>
      <c r="G34" s="44">
        <f t="shared" si="9"/>
        <v>999.2360626002037</v>
      </c>
      <c r="H34" s="44">
        <f t="shared" si="9"/>
        <v>1192.8550178343321</v>
      </c>
      <c r="I34" s="36">
        <f t="shared" si="9"/>
        <v>1402.1969366310059</v>
      </c>
      <c r="J34" s="36">
        <f t="shared" si="9"/>
        <v>1628.4725799917628</v>
      </c>
      <c r="K34" s="36">
        <f t="shared" si="9"/>
        <v>1872.9841531206471</v>
      </c>
      <c r="L34" s="36">
        <f t="shared" si="9"/>
        <v>2137.132160028309</v>
      </c>
      <c r="M34" s="36">
        <f t="shared" si="9"/>
        <v>2422.4227704124619</v>
      </c>
      <c r="N34" s="33"/>
    </row>
    <row r="35" spans="1:14" ht="17.25" customHeight="1" x14ac:dyDescent="0.15">
      <c r="A35" s="4"/>
      <c r="B35" s="222" t="s">
        <v>38</v>
      </c>
      <c r="C35" s="219"/>
      <c r="D35" s="45">
        <f t="shared" ref="D35:M35" si="10">D34*12</f>
        <v>6022.202032826408</v>
      </c>
      <c r="E35" s="46">
        <f t="shared" si="10"/>
        <v>7856.920751254369</v>
      </c>
      <c r="F35" s="46">
        <f t="shared" si="10"/>
        <v>9842.5725146193272</v>
      </c>
      <c r="G35" s="46">
        <f t="shared" si="10"/>
        <v>11990.832751202444</v>
      </c>
      <c r="H35" s="46">
        <f t="shared" si="10"/>
        <v>14314.260214011985</v>
      </c>
      <c r="I35" s="45">
        <f t="shared" si="10"/>
        <v>16826.363239572071</v>
      </c>
      <c r="J35" s="45">
        <f t="shared" si="10"/>
        <v>19541.670959901152</v>
      </c>
      <c r="K35" s="45">
        <f t="shared" si="10"/>
        <v>22475.809837447763</v>
      </c>
      <c r="L35" s="45">
        <f t="shared" si="10"/>
        <v>25645.585920339709</v>
      </c>
      <c r="M35" s="45">
        <f t="shared" si="10"/>
        <v>29069.073244949541</v>
      </c>
      <c r="N35" s="33"/>
    </row>
    <row r="36" spans="1:14" ht="17.25" customHeight="1" x14ac:dyDescent="0.15">
      <c r="A36" s="4"/>
      <c r="B36" s="216"/>
      <c r="C36" s="217"/>
      <c r="D36" s="4"/>
      <c r="E36" s="47"/>
      <c r="F36" s="47"/>
      <c r="G36" s="47"/>
      <c r="H36" s="47"/>
      <c r="I36" s="4"/>
      <c r="J36" s="4"/>
      <c r="K36" s="4"/>
      <c r="L36" s="4"/>
      <c r="M36" s="4"/>
      <c r="N36" s="33"/>
    </row>
    <row r="37" spans="1:14" ht="17.25" customHeight="1" x14ac:dyDescent="0.15">
      <c r="A37" s="28"/>
      <c r="B37" s="242" t="s">
        <v>39</v>
      </c>
      <c r="C37" s="219"/>
      <c r="D37" s="48">
        <f t="shared" ref="D37:M37" si="11">D35/$D21</f>
        <v>5.3584269005239979E-2</v>
      </c>
      <c r="E37" s="48">
        <f t="shared" si="11"/>
        <v>6.9909204771476982E-2</v>
      </c>
      <c r="F37" s="48">
        <f t="shared" si="11"/>
        <v>8.7577110573856767E-2</v>
      </c>
      <c r="G37" s="48">
        <f t="shared" si="11"/>
        <v>0.10669187188257097</v>
      </c>
      <c r="H37" s="48">
        <f t="shared" si="11"/>
        <v>0.12736523380279821</v>
      </c>
      <c r="I37" s="48">
        <f t="shared" si="11"/>
        <v>0.1497173906312719</v>
      </c>
      <c r="J37" s="48">
        <f t="shared" si="11"/>
        <v>0.17387761948527328</v>
      </c>
      <c r="K37" s="48">
        <f t="shared" si="11"/>
        <v>0.19998496129416315</v>
      </c>
      <c r="L37" s="48">
        <f t="shared" si="11"/>
        <v>0.22818895268904202</v>
      </c>
      <c r="M37" s="48">
        <f t="shared" si="11"/>
        <v>0.25865041258991917</v>
      </c>
      <c r="N37" s="33"/>
    </row>
    <row r="38" spans="1:14" ht="17.25" customHeight="1" x14ac:dyDescent="0.15">
      <c r="A38" s="28"/>
      <c r="B38" s="216"/>
      <c r="C38" s="217"/>
      <c r="D38" s="4"/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 ht="17.25" customHeight="1" x14ac:dyDescent="0.15">
      <c r="A39" s="4"/>
      <c r="B39" s="218" t="s">
        <v>40</v>
      </c>
      <c r="C39" s="221"/>
      <c r="D39" s="219"/>
      <c r="E39" s="4"/>
      <c r="F39" s="4"/>
      <c r="G39" s="4"/>
      <c r="H39" s="4"/>
      <c r="I39" s="12"/>
      <c r="J39" s="26"/>
      <c r="K39" s="26"/>
      <c r="L39" s="26"/>
      <c r="M39" s="26"/>
      <c r="N39" s="26"/>
    </row>
    <row r="40" spans="1:14" ht="17.25" customHeight="1" x14ac:dyDescent="0.15">
      <c r="A40" s="4"/>
      <c r="B40" s="223" t="s">
        <v>41</v>
      </c>
      <c r="C40" s="219"/>
      <c r="D40" s="50">
        <f>'Appendix 1 - supporting data'!M13</f>
        <v>7.4581951009730418E-2</v>
      </c>
      <c r="E40" s="4"/>
      <c r="F40" s="4"/>
      <c r="G40" s="4"/>
      <c r="H40" s="4"/>
      <c r="I40" s="4"/>
      <c r="J40" s="51"/>
      <c r="K40" s="51"/>
      <c r="L40" s="51"/>
      <c r="M40" s="51"/>
      <c r="N40" s="51"/>
    </row>
    <row r="41" spans="1:14" ht="17.25" customHeight="1" x14ac:dyDescent="0.15">
      <c r="A41" s="4"/>
      <c r="B41" s="223" t="s">
        <v>42</v>
      </c>
      <c r="C41" s="219"/>
      <c r="D41" s="50">
        <f>'Appendix 1 - supporting data'!I13</f>
        <v>3.0576962029786926E-2</v>
      </c>
      <c r="E41" s="4"/>
      <c r="F41" s="4"/>
      <c r="G41" s="4"/>
      <c r="H41" s="4"/>
      <c r="I41" s="4"/>
      <c r="J41" s="52"/>
      <c r="K41" s="52"/>
      <c r="L41" s="52"/>
      <c r="M41" s="52"/>
      <c r="N41" s="52"/>
    </row>
    <row r="42" spans="1:14" ht="17.25" hidden="1" customHeight="1" x14ac:dyDescent="0.15">
      <c r="A42" s="4"/>
      <c r="B42" s="223" t="s">
        <v>43</v>
      </c>
      <c r="C42" s="219"/>
      <c r="D42" s="50">
        <v>0.02</v>
      </c>
      <c r="E42" s="4"/>
      <c r="F42" s="4"/>
      <c r="G42" s="4"/>
      <c r="H42" s="4"/>
      <c r="I42" s="4"/>
      <c r="J42" s="28"/>
      <c r="K42" s="28"/>
      <c r="L42" s="28"/>
      <c r="M42" s="28"/>
      <c r="N42" s="28"/>
    </row>
    <row r="43" spans="1:14" ht="17.25" customHeight="1" x14ac:dyDescent="0.15">
      <c r="A43" s="4"/>
      <c r="B43" s="216"/>
      <c r="C43" s="217"/>
      <c r="D43" s="4"/>
      <c r="E43" s="4"/>
      <c r="F43" s="4"/>
      <c r="G43" s="4"/>
      <c r="H43" s="4"/>
      <c r="I43" s="4"/>
      <c r="J43" s="52"/>
      <c r="K43" s="52"/>
      <c r="L43" s="52"/>
      <c r="M43" s="52"/>
      <c r="N43" s="52"/>
    </row>
    <row r="44" spans="1:14" ht="17.25" customHeight="1" x14ac:dyDescent="0.15">
      <c r="A44" s="28"/>
      <c r="B44" s="53" t="s">
        <v>44</v>
      </c>
      <c r="C44" s="32" t="s">
        <v>45</v>
      </c>
      <c r="D44" s="31" t="s">
        <v>46</v>
      </c>
      <c r="E44" s="54" t="s">
        <v>47</v>
      </c>
      <c r="F44" s="4"/>
      <c r="G44" s="4"/>
      <c r="H44" s="4"/>
      <c r="I44" s="4"/>
      <c r="J44" s="55"/>
      <c r="K44" s="55"/>
      <c r="L44" s="55"/>
      <c r="M44" s="55"/>
      <c r="N44" s="55"/>
    </row>
    <row r="45" spans="1:14" ht="17.25" customHeight="1" x14ac:dyDescent="0.15">
      <c r="A45" s="28"/>
      <c r="B45" s="56">
        <v>1</v>
      </c>
      <c r="C45" s="25">
        <f>D35</f>
        <v>6022.202032826408</v>
      </c>
      <c r="D45" s="57">
        <f>D35/$D21</f>
        <v>5.3584269005239979E-2</v>
      </c>
      <c r="E45" s="58">
        <f>C45</f>
        <v>6022.202032826408</v>
      </c>
      <c r="F45" s="4"/>
      <c r="G45" s="4"/>
      <c r="H45" s="4"/>
      <c r="I45" s="4"/>
      <c r="J45" s="52"/>
      <c r="K45" s="52"/>
      <c r="L45" s="52"/>
      <c r="M45" s="52"/>
      <c r="N45" s="52"/>
    </row>
    <row r="46" spans="1:14" ht="17.25" customHeight="1" x14ac:dyDescent="0.15">
      <c r="A46" s="28"/>
      <c r="B46" s="56">
        <v>2</v>
      </c>
      <c r="C46" s="25">
        <f>E35</f>
        <v>7856.920751254369</v>
      </c>
      <c r="D46" s="59">
        <f>E37</f>
        <v>6.9909204771476982E-2</v>
      </c>
      <c r="E46" s="58">
        <f t="shared" ref="E46:E54" si="12">E45+C46</f>
        <v>13879.122784080777</v>
      </c>
      <c r="F46" s="4"/>
      <c r="G46" s="4"/>
      <c r="H46" s="4"/>
      <c r="I46" s="4"/>
      <c r="J46" s="52"/>
      <c r="K46" s="52"/>
      <c r="L46" s="52"/>
      <c r="M46" s="52"/>
      <c r="N46" s="52"/>
    </row>
    <row r="47" spans="1:14" ht="17.25" customHeight="1" x14ac:dyDescent="0.15">
      <c r="A47" s="28"/>
      <c r="B47" s="56">
        <v>3</v>
      </c>
      <c r="C47" s="25">
        <f>F35</f>
        <v>9842.5725146193272</v>
      </c>
      <c r="D47" s="59">
        <f>F37</f>
        <v>8.7577110573856767E-2</v>
      </c>
      <c r="E47" s="58">
        <f t="shared" si="12"/>
        <v>23721.695298700106</v>
      </c>
      <c r="F47" s="4"/>
      <c r="G47" s="4"/>
      <c r="H47" s="4"/>
      <c r="I47" s="4"/>
      <c r="J47" s="52"/>
      <c r="K47" s="52"/>
      <c r="L47" s="52"/>
      <c r="M47" s="52"/>
      <c r="N47" s="52"/>
    </row>
    <row r="48" spans="1:14" ht="17.25" customHeight="1" x14ac:dyDescent="0.15">
      <c r="A48" s="28"/>
      <c r="B48" s="56">
        <v>4</v>
      </c>
      <c r="C48" s="25">
        <f>G35</f>
        <v>11990.832751202444</v>
      </c>
      <c r="D48" s="59">
        <f>G37</f>
        <v>0.10669187188257097</v>
      </c>
      <c r="E48" s="58">
        <f t="shared" si="12"/>
        <v>35712.528049902554</v>
      </c>
      <c r="F48" s="4"/>
      <c r="G48" s="4"/>
      <c r="H48" s="4"/>
      <c r="I48" s="4"/>
      <c r="J48" s="52"/>
      <c r="K48" s="52"/>
      <c r="L48" s="52"/>
      <c r="M48" s="52"/>
      <c r="N48" s="52"/>
    </row>
    <row r="49" spans="1:14" ht="17.25" customHeight="1" x14ac:dyDescent="0.15">
      <c r="A49" s="28"/>
      <c r="B49" s="56">
        <v>5</v>
      </c>
      <c r="C49" s="25">
        <f>H35</f>
        <v>14314.260214011985</v>
      </c>
      <c r="D49" s="59">
        <f>H37</f>
        <v>0.12736523380279821</v>
      </c>
      <c r="E49" s="58">
        <f t="shared" si="12"/>
        <v>50026.788263914539</v>
      </c>
      <c r="F49" s="4"/>
      <c r="G49" s="4"/>
      <c r="H49" s="4"/>
      <c r="I49" s="4"/>
      <c r="J49" s="4"/>
      <c r="K49" s="4"/>
      <c r="L49" s="4"/>
      <c r="M49" s="4"/>
      <c r="N49" s="4"/>
    </row>
    <row r="50" spans="1:14" ht="17.25" customHeight="1" x14ac:dyDescent="0.15">
      <c r="A50" s="28"/>
      <c r="B50" s="56">
        <v>6</v>
      </c>
      <c r="C50" s="25">
        <f>I35</f>
        <v>16826.363239572071</v>
      </c>
      <c r="D50" s="59">
        <f>I37</f>
        <v>0.1497173906312719</v>
      </c>
      <c r="E50" s="58">
        <f t="shared" si="12"/>
        <v>66853.151503486617</v>
      </c>
      <c r="F50" s="4"/>
      <c r="G50" s="4"/>
      <c r="H50" s="4"/>
      <c r="I50" s="4"/>
      <c r="J50" s="28"/>
      <c r="K50" s="28"/>
      <c r="L50" s="28"/>
      <c r="M50" s="28"/>
      <c r="N50" s="28"/>
    </row>
    <row r="51" spans="1:14" ht="17.25" customHeight="1" x14ac:dyDescent="0.15">
      <c r="A51" s="28"/>
      <c r="B51" s="56">
        <v>7</v>
      </c>
      <c r="C51" s="25">
        <f>J35</f>
        <v>19541.670959901152</v>
      </c>
      <c r="D51" s="59">
        <f>J37</f>
        <v>0.17387761948527328</v>
      </c>
      <c r="E51" s="58">
        <f t="shared" si="12"/>
        <v>86394.822463387769</v>
      </c>
      <c r="F51" s="4"/>
      <c r="G51" s="4"/>
      <c r="H51" s="4"/>
      <c r="I51" s="4"/>
      <c r="J51" s="28"/>
      <c r="K51" s="28"/>
      <c r="L51" s="28"/>
      <c r="M51" s="28"/>
      <c r="N51" s="28"/>
    </row>
    <row r="52" spans="1:14" ht="17.25" customHeight="1" x14ac:dyDescent="0.15">
      <c r="A52" s="28"/>
      <c r="B52" s="56">
        <v>8</v>
      </c>
      <c r="C52" s="25">
        <f>K35</f>
        <v>22475.809837447763</v>
      </c>
      <c r="D52" s="59">
        <f>K37</f>
        <v>0.19998496129416315</v>
      </c>
      <c r="E52" s="58">
        <f t="shared" si="12"/>
        <v>108870.63230083554</v>
      </c>
      <c r="F52" s="4"/>
      <c r="G52" s="4"/>
      <c r="H52" s="4"/>
      <c r="I52" s="4"/>
      <c r="J52" s="4"/>
      <c r="K52" s="4"/>
      <c r="L52" s="4"/>
      <c r="M52" s="4"/>
      <c r="N52" s="4"/>
    </row>
    <row r="53" spans="1:14" ht="17.25" customHeight="1" x14ac:dyDescent="0.15">
      <c r="A53" s="4"/>
      <c r="B53" s="56">
        <v>9</v>
      </c>
      <c r="C53" s="25">
        <f>L35</f>
        <v>25645.585920339709</v>
      </c>
      <c r="D53" s="59">
        <f>L37</f>
        <v>0.22818895268904202</v>
      </c>
      <c r="E53" s="58">
        <f t="shared" si="12"/>
        <v>134516.21822117525</v>
      </c>
      <c r="F53" s="4"/>
      <c r="G53" s="4"/>
      <c r="H53" s="4"/>
      <c r="I53" s="4"/>
      <c r="J53" s="49"/>
      <c r="K53" s="49"/>
      <c r="L53" s="49"/>
      <c r="M53" s="49"/>
      <c r="N53" s="49"/>
    </row>
    <row r="54" spans="1:14" ht="17.25" customHeight="1" x14ac:dyDescent="0.15">
      <c r="A54" s="4"/>
      <c r="B54" s="56">
        <v>10</v>
      </c>
      <c r="C54" s="25">
        <f>M35</f>
        <v>29069.073244949541</v>
      </c>
      <c r="D54" s="59">
        <f>M37</f>
        <v>0.25865041258991917</v>
      </c>
      <c r="E54" s="58">
        <f t="shared" si="12"/>
        <v>163585.29146612479</v>
      </c>
      <c r="F54" s="4"/>
      <c r="G54" s="26"/>
      <c r="H54" s="26"/>
      <c r="I54" s="26"/>
      <c r="J54" s="26"/>
      <c r="K54" s="26"/>
      <c r="L54" s="26"/>
      <c r="M54" s="26"/>
      <c r="N54" s="26"/>
    </row>
    <row r="55" spans="1:14" ht="17.25" customHeight="1" x14ac:dyDescent="0.15">
      <c r="A55" s="4"/>
      <c r="B55" s="32" t="s">
        <v>48</v>
      </c>
      <c r="C55" s="60">
        <f t="shared" ref="C55:D55" si="13">AVERAGE(C45:C54)</f>
        <v>16358.52914661248</v>
      </c>
      <c r="D55" s="61">
        <f t="shared" si="13"/>
        <v>0.14555470267256124</v>
      </c>
      <c r="E55" s="4"/>
      <c r="F55" s="62"/>
      <c r="G55" s="23"/>
      <c r="H55" s="23"/>
      <c r="I55" s="23"/>
      <c r="J55" s="23"/>
      <c r="K55" s="23"/>
      <c r="L55" s="23"/>
      <c r="M55" s="23"/>
      <c r="N55" s="23"/>
    </row>
    <row r="56" spans="1:14" ht="17.25" customHeight="1" x14ac:dyDescent="0.15">
      <c r="A56" s="4"/>
      <c r="B56" s="4"/>
      <c r="C56" s="4"/>
      <c r="D56" s="4"/>
      <c r="E56" s="63"/>
      <c r="F56" s="12"/>
      <c r="G56" s="12"/>
      <c r="H56" s="12"/>
      <c r="I56" s="12"/>
      <c r="J56" s="12"/>
      <c r="K56" s="12"/>
      <c r="L56" s="12"/>
      <c r="M56" s="12"/>
      <c r="N56" s="12"/>
    </row>
    <row r="57" spans="1:14" ht="28.5" customHeight="1" x14ac:dyDescent="0.15">
      <c r="A57" s="4"/>
      <c r="B57" s="218" t="s">
        <v>49</v>
      </c>
      <c r="C57" s="219"/>
      <c r="D57" s="283">
        <f>SUM(C45:C54)</f>
        <v>163585.29146612479</v>
      </c>
      <c r="E57" s="4"/>
      <c r="F57" s="62"/>
      <c r="G57" s="23"/>
      <c r="H57" s="23"/>
      <c r="I57" s="23"/>
      <c r="J57" s="23"/>
      <c r="K57" s="23"/>
      <c r="L57" s="23"/>
      <c r="M57" s="23"/>
      <c r="N57" s="23"/>
    </row>
    <row r="58" spans="1:14" ht="17.25" customHeight="1" x14ac:dyDescent="0.15">
      <c r="A58" s="4"/>
      <c r="B58" s="4"/>
      <c r="C58" s="4"/>
      <c r="D58" s="52"/>
      <c r="E58" s="4"/>
      <c r="F58" s="62"/>
      <c r="G58" s="23"/>
      <c r="H58" s="23"/>
      <c r="I58" s="23"/>
      <c r="J58" s="23"/>
      <c r="K58" s="23"/>
      <c r="L58" s="23"/>
      <c r="M58" s="23"/>
      <c r="N58" s="23"/>
    </row>
    <row r="59" spans="1:14" ht="17.25" customHeight="1" x14ac:dyDescent="0.15">
      <c r="A59" s="4"/>
      <c r="B59" s="220" t="s">
        <v>50</v>
      </c>
      <c r="C59" s="221"/>
      <c r="D59" s="219"/>
      <c r="E59" s="64"/>
      <c r="F59" s="65"/>
      <c r="G59" s="12"/>
      <c r="H59" s="12"/>
      <c r="I59" s="12"/>
      <c r="J59" s="12"/>
      <c r="K59" s="12"/>
      <c r="L59" s="12"/>
      <c r="M59" s="12"/>
      <c r="N59" s="12"/>
    </row>
    <row r="60" spans="1:14" ht="17.25" customHeight="1" x14ac:dyDescent="0.15">
      <c r="A60" s="4"/>
      <c r="B60" s="222" t="s">
        <v>51</v>
      </c>
      <c r="C60" s="221"/>
      <c r="D60" s="45">
        <f>D4</f>
        <v>225000</v>
      </c>
      <c r="E60" s="66"/>
      <c r="F60" s="67"/>
      <c r="G60" s="68"/>
      <c r="H60" s="68"/>
      <c r="I60" s="68"/>
      <c r="J60" s="68"/>
      <c r="K60" s="68"/>
      <c r="L60" s="68"/>
      <c r="M60" s="68"/>
      <c r="N60" s="68"/>
    </row>
    <row r="61" spans="1:14" ht="17.25" customHeight="1" x14ac:dyDescent="0.15">
      <c r="A61" s="4"/>
      <c r="B61" s="223" t="s">
        <v>52</v>
      </c>
      <c r="C61" s="219"/>
      <c r="D61" s="50">
        <v>8.5000000000000006E-2</v>
      </c>
      <c r="E61" s="66"/>
      <c r="F61" s="67"/>
      <c r="G61" s="68"/>
      <c r="H61" s="68"/>
      <c r="I61" s="68"/>
      <c r="J61" s="68"/>
      <c r="K61" s="68"/>
      <c r="L61" s="68"/>
      <c r="M61" s="68"/>
      <c r="N61" s="68"/>
    </row>
    <row r="62" spans="1:14" ht="17.25" customHeight="1" x14ac:dyDescent="0.15">
      <c r="A62" s="4"/>
      <c r="B62" s="223" t="s">
        <v>53</v>
      </c>
      <c r="C62" s="219"/>
      <c r="D62" s="50">
        <v>0.03</v>
      </c>
      <c r="E62" s="66"/>
      <c r="F62" s="67"/>
      <c r="G62" s="68"/>
      <c r="H62" s="68"/>
      <c r="I62" s="68"/>
      <c r="J62" s="68"/>
      <c r="K62" s="68"/>
      <c r="L62" s="68"/>
      <c r="M62" s="68"/>
      <c r="N62" s="68"/>
    </row>
    <row r="63" spans="1:14" ht="17.25" customHeight="1" x14ac:dyDescent="0.15">
      <c r="A63" s="4"/>
      <c r="B63" s="223" t="s">
        <v>54</v>
      </c>
      <c r="C63" s="219"/>
      <c r="D63" s="69">
        <v>10</v>
      </c>
      <c r="E63" s="14"/>
      <c r="F63" s="12"/>
      <c r="G63" s="12"/>
      <c r="H63" s="12"/>
      <c r="I63" s="12"/>
      <c r="J63" s="12"/>
      <c r="K63" s="12"/>
      <c r="L63" s="12"/>
      <c r="M63" s="12"/>
      <c r="N63" s="12"/>
    </row>
    <row r="64" spans="1:14" ht="17.25" customHeight="1" x14ac:dyDescent="0.15">
      <c r="A64" s="4"/>
      <c r="B64" s="226" t="s">
        <v>55</v>
      </c>
      <c r="C64" s="227"/>
      <c r="D64" s="36">
        <f>D4*((1+(D61+D62))^D63)</f>
        <v>668238.03596372728</v>
      </c>
      <c r="E64" s="4"/>
      <c r="F64" s="12"/>
      <c r="G64" s="12"/>
      <c r="H64" s="12"/>
      <c r="I64" s="12"/>
      <c r="J64" s="12"/>
      <c r="K64" s="12"/>
      <c r="L64" s="12"/>
      <c r="M64" s="12"/>
      <c r="N64" s="12"/>
    </row>
    <row r="65" spans="1:14" ht="17.25" customHeight="1" x14ac:dyDescent="0.15">
      <c r="A65" s="4"/>
      <c r="B65" s="42"/>
      <c r="C65" s="42"/>
      <c r="D65" s="42"/>
      <c r="E65" s="63"/>
      <c r="F65" s="12"/>
      <c r="G65" s="12"/>
      <c r="H65" s="12" t="s">
        <v>65</v>
      </c>
      <c r="I65" s="12"/>
      <c r="J65" s="12"/>
      <c r="K65" s="12"/>
      <c r="L65" s="12"/>
      <c r="M65" s="12"/>
      <c r="N65" s="12"/>
    </row>
    <row r="66" spans="1:14" ht="17.25" customHeight="1" x14ac:dyDescent="0.15">
      <c r="A66" s="28"/>
      <c r="B66" s="222" t="s">
        <v>56</v>
      </c>
      <c r="C66" s="219"/>
      <c r="D66" s="45">
        <f>D21</f>
        <v>112387.5</v>
      </c>
      <c r="E66" s="4"/>
      <c r="F66" s="26"/>
      <c r="G66" s="26"/>
      <c r="H66" s="26"/>
      <c r="I66" s="26"/>
      <c r="J66" s="26"/>
      <c r="K66" s="26"/>
      <c r="L66" s="26"/>
      <c r="M66" s="26"/>
      <c r="N66" s="26"/>
    </row>
    <row r="67" spans="1:14" ht="17.25" customHeight="1" x14ac:dyDescent="0.15">
      <c r="A67" s="4"/>
      <c r="B67" s="223" t="s">
        <v>57</v>
      </c>
      <c r="C67" s="219"/>
      <c r="D67" s="25">
        <f>D9</f>
        <v>146250</v>
      </c>
      <c r="E67" s="63"/>
      <c r="F67" s="12"/>
      <c r="G67" s="12"/>
      <c r="H67" s="12"/>
      <c r="I67" s="12"/>
      <c r="J67" s="12"/>
      <c r="K67" s="12"/>
      <c r="L67" s="12"/>
      <c r="M67" s="12"/>
      <c r="N67" s="12"/>
    </row>
    <row r="68" spans="1:14" ht="17.25" customHeight="1" x14ac:dyDescent="0.15">
      <c r="A68" s="4"/>
      <c r="B68" s="223" t="s">
        <v>58</v>
      </c>
      <c r="C68" s="219"/>
      <c r="D68" s="25">
        <f ca="1">D67-D69</f>
        <v>20893.238591996007</v>
      </c>
      <c r="E68" s="63"/>
      <c r="F68" s="12"/>
      <c r="G68" s="12"/>
      <c r="H68" s="12"/>
      <c r="I68" s="12"/>
      <c r="J68" s="12"/>
      <c r="K68" s="12"/>
      <c r="L68" s="12"/>
      <c r="M68" s="12"/>
      <c r="N68" s="12"/>
    </row>
    <row r="69" spans="1:14" ht="17.25" customHeight="1" x14ac:dyDescent="0.15">
      <c r="A69" s="4"/>
      <c r="B69" s="223" t="s">
        <v>59</v>
      </c>
      <c r="C69" s="219"/>
      <c r="D69" s="70">
        <f ca="1">IFERROR(__xludf.DUMMYFUNCTION("iferror(filter('Amotization schedules'!F7:F112,year('Amotization schedules'!A7:A112)=year(A1),month('Amotization schedules'!A7:A112)=month(A1)),"""")"),125356.761408004)</f>
        <v>125356.76140800399</v>
      </c>
      <c r="E69" s="63"/>
      <c r="F69" s="12"/>
      <c r="G69" s="12"/>
      <c r="H69" s="12"/>
      <c r="I69" s="12"/>
      <c r="J69" s="12"/>
      <c r="K69" s="10"/>
      <c r="L69" s="10"/>
      <c r="M69" s="10"/>
      <c r="N69" s="12"/>
    </row>
    <row r="70" spans="1:14" ht="17.25" customHeight="1" x14ac:dyDescent="0.15">
      <c r="A70" s="4"/>
      <c r="B70" s="223" t="s">
        <v>60</v>
      </c>
      <c r="C70" s="219"/>
      <c r="D70" s="25">
        <f>D19*1.5</f>
        <v>57956.25</v>
      </c>
      <c r="E70" s="63"/>
      <c r="F70" s="12"/>
      <c r="G70" s="12"/>
      <c r="H70" s="12"/>
      <c r="I70" s="12"/>
      <c r="J70" s="12"/>
      <c r="K70" s="10"/>
      <c r="L70" s="10"/>
      <c r="M70" s="10"/>
      <c r="N70" s="12"/>
    </row>
    <row r="71" spans="1:14" ht="28.5" customHeight="1" x14ac:dyDescent="0.15">
      <c r="A71" s="4"/>
      <c r="B71" s="220" t="s">
        <v>61</v>
      </c>
      <c r="C71" s="219"/>
      <c r="D71" s="284">
        <f ca="1">D64-D66-D69-D70</f>
        <v>372537.5245557233</v>
      </c>
      <c r="E71" s="63"/>
      <c r="F71" s="12"/>
      <c r="G71" s="12"/>
      <c r="H71" s="12"/>
      <c r="I71" s="12"/>
      <c r="J71" s="12"/>
      <c r="K71" s="10"/>
      <c r="L71" s="10"/>
      <c r="M71" s="10"/>
      <c r="N71" s="12"/>
    </row>
    <row r="72" spans="1:14" ht="17.25" customHeight="1" x14ac:dyDescent="0.15">
      <c r="A72" s="4"/>
      <c r="B72" s="216"/>
      <c r="C72" s="217"/>
      <c r="D72" s="4"/>
      <c r="E72" s="63"/>
      <c r="F72" s="12"/>
      <c r="G72" s="12"/>
      <c r="H72" s="12"/>
      <c r="I72" s="12"/>
      <c r="J72" s="12"/>
      <c r="K72" s="12"/>
      <c r="L72" s="12"/>
      <c r="M72" s="12"/>
      <c r="N72" s="12"/>
    </row>
    <row r="73" spans="1:14" ht="17.25" customHeight="1" x14ac:dyDescent="0.15">
      <c r="A73" s="4"/>
      <c r="B73" s="243" t="s">
        <v>62</v>
      </c>
      <c r="C73" s="221"/>
      <c r="D73" s="221"/>
      <c r="E73" s="219"/>
      <c r="F73" s="12"/>
      <c r="G73" s="12"/>
      <c r="H73" s="12"/>
      <c r="I73" s="12"/>
      <c r="J73" s="12"/>
      <c r="K73" s="12"/>
      <c r="L73" s="12"/>
      <c r="M73" s="12"/>
      <c r="N73" s="12"/>
    </row>
    <row r="74" spans="1:14" ht="28.5" customHeight="1" x14ac:dyDescent="0.15">
      <c r="A74" s="71"/>
      <c r="B74" s="244" t="s">
        <v>56</v>
      </c>
      <c r="C74" s="219"/>
      <c r="D74" s="245">
        <f>D66</f>
        <v>112387.5</v>
      </c>
      <c r="E74" s="219"/>
      <c r="F74" s="65"/>
      <c r="G74" s="12"/>
      <c r="H74" s="12"/>
      <c r="I74" s="12"/>
      <c r="J74" s="12"/>
      <c r="K74" s="12"/>
      <c r="L74" s="12"/>
      <c r="M74" s="12"/>
      <c r="N74" s="12"/>
    </row>
    <row r="75" spans="1:14" ht="17.25" customHeight="1" x14ac:dyDescent="0.15">
      <c r="A75" s="4"/>
      <c r="B75" s="216"/>
      <c r="C75" s="217"/>
      <c r="D75" s="4"/>
      <c r="E75" s="63"/>
      <c r="F75" s="12"/>
      <c r="G75" s="12"/>
      <c r="H75" s="12"/>
      <c r="I75" s="12"/>
      <c r="J75" s="12"/>
      <c r="K75" s="12"/>
      <c r="L75" s="12"/>
      <c r="M75" s="12"/>
      <c r="N75" s="12"/>
    </row>
    <row r="76" spans="1:14" ht="32.25" customHeight="1" x14ac:dyDescent="0.15">
      <c r="A76" s="4"/>
      <c r="B76" s="4"/>
      <c r="C76" s="4"/>
      <c r="D76" s="69" t="s">
        <v>63</v>
      </c>
      <c r="E76" s="72" t="s">
        <v>64</v>
      </c>
      <c r="F76" s="12"/>
      <c r="G76" s="12"/>
      <c r="H76" s="12"/>
      <c r="I76" s="12"/>
      <c r="J76" s="12"/>
      <c r="K76" s="12"/>
      <c r="L76" s="12"/>
      <c r="M76" s="12"/>
      <c r="N76" s="12"/>
    </row>
    <row r="77" spans="1:14" ht="28.5" customHeight="1" x14ac:dyDescent="0.15">
      <c r="A77" s="4"/>
      <c r="B77" s="218" t="s">
        <v>49</v>
      </c>
      <c r="C77" s="219"/>
      <c r="D77" s="73">
        <f ca="1">IFERROR(__xludf.DUMMYFUNCTION("iferror(filter(E45:E54,B45:B54=D63),"""")"),163585.291466124)</f>
        <v>163585.29146612401</v>
      </c>
      <c r="E77" s="74">
        <f ca="1">(D77/D66)/D63</f>
        <v>0.14555470267256057</v>
      </c>
      <c r="F77" s="12"/>
      <c r="G77" s="12"/>
      <c r="H77" s="12"/>
      <c r="I77" s="12"/>
      <c r="J77" s="12"/>
      <c r="K77" s="12"/>
      <c r="L77" s="12"/>
      <c r="M77" s="12"/>
      <c r="N77" s="12"/>
    </row>
    <row r="78" spans="1:14" ht="28.5" customHeight="1" x14ac:dyDescent="0.15">
      <c r="A78" s="4"/>
      <c r="B78" s="220" t="s">
        <v>61</v>
      </c>
      <c r="C78" s="219"/>
      <c r="D78" s="75">
        <f ca="1">D71</f>
        <v>372537.5245557233</v>
      </c>
      <c r="E78" s="76">
        <f ca="1">(D78/D66)/D63</f>
        <v>0.33147594221396803</v>
      </c>
      <c r="F78" s="26"/>
      <c r="G78" s="26"/>
      <c r="H78" s="26"/>
      <c r="I78" s="26"/>
      <c r="J78" s="26"/>
      <c r="K78" s="26"/>
      <c r="L78" s="26"/>
      <c r="M78" s="26"/>
      <c r="N78" s="26"/>
    </row>
    <row r="79" spans="1:14" ht="17.25" customHeight="1" x14ac:dyDescent="0.15">
      <c r="A79" s="4"/>
      <c r="B79" s="4"/>
      <c r="C79" s="4"/>
      <c r="D79" s="4"/>
      <c r="E79" s="63"/>
      <c r="F79" s="12"/>
      <c r="G79" s="224"/>
      <c r="H79" s="217"/>
      <c r="I79" s="217"/>
      <c r="J79" s="12"/>
      <c r="K79" s="12"/>
      <c r="L79" s="12"/>
      <c r="M79" s="12"/>
      <c r="N79" s="12"/>
    </row>
    <row r="80" spans="1:14" ht="28.5" customHeight="1" x14ac:dyDescent="0.15">
      <c r="A80" s="4"/>
      <c r="B80" s="225" t="s">
        <v>66</v>
      </c>
      <c r="C80" s="219"/>
      <c r="D80" s="285">
        <f ca="1">D77+D78</f>
        <v>536122.81602184731</v>
      </c>
      <c r="E80" s="77">
        <f ca="1">(D80/D66)/D63</f>
        <v>0.47703064488652858</v>
      </c>
      <c r="F80" s="12"/>
      <c r="G80" s="217"/>
      <c r="H80" s="217"/>
      <c r="I80" s="217"/>
      <c r="J80" s="12"/>
      <c r="K80" s="12"/>
      <c r="L80" s="12"/>
      <c r="M80" s="12"/>
      <c r="N80" s="12"/>
    </row>
    <row r="81" spans="1:14" ht="17.25" customHeight="1" x14ac:dyDescent="0.15">
      <c r="A81" s="4"/>
      <c r="B81" s="216"/>
      <c r="C81" s="217"/>
      <c r="D81" s="4"/>
      <c r="E81" s="14"/>
      <c r="F81" s="68"/>
      <c r="G81" s="217"/>
      <c r="H81" s="217"/>
      <c r="I81" s="217"/>
      <c r="J81" s="68"/>
      <c r="K81" s="68"/>
      <c r="L81" s="68"/>
      <c r="M81" s="68"/>
      <c r="N81" s="68"/>
    </row>
    <row r="82" spans="1:14" ht="17.25" customHeight="1" x14ac:dyDescent="0.15">
      <c r="A82" s="78"/>
      <c r="B82" s="216"/>
      <c r="C82" s="217"/>
      <c r="D82" s="33"/>
      <c r="E82" s="14"/>
      <c r="F82" s="26"/>
      <c r="G82" s="26"/>
      <c r="H82" s="26"/>
      <c r="I82" s="26"/>
      <c r="J82" s="26"/>
      <c r="K82" s="26"/>
      <c r="L82" s="26"/>
      <c r="M82" s="26"/>
      <c r="N82" s="26"/>
    </row>
    <row r="83" spans="1:14" ht="17.25" customHeight="1" x14ac:dyDescent="0.15">
      <c r="A83" s="71"/>
      <c r="B83" s="4"/>
      <c r="C83" s="4"/>
      <c r="D83" s="33"/>
      <c r="E83" s="79"/>
      <c r="F83" s="26"/>
      <c r="G83" s="26"/>
      <c r="H83" s="26"/>
      <c r="I83" s="26"/>
      <c r="J83" s="26"/>
      <c r="K83" s="26"/>
      <c r="L83" s="26"/>
      <c r="M83" s="26"/>
      <c r="N83" s="26"/>
    </row>
    <row r="84" spans="1:14" ht="17.25" customHeight="1" x14ac:dyDescent="0.15">
      <c r="A84" s="4"/>
      <c r="B84" s="4"/>
      <c r="C84" s="4"/>
      <c r="D84" s="33"/>
      <c r="E84" s="14"/>
      <c r="F84" s="12"/>
      <c r="G84" s="12"/>
      <c r="H84" s="12"/>
      <c r="I84" s="12"/>
      <c r="J84" s="12"/>
      <c r="K84" s="12"/>
      <c r="L84" s="12"/>
      <c r="M84" s="12"/>
      <c r="N84" s="12"/>
    </row>
    <row r="85" spans="1:14" ht="17.25" customHeight="1" x14ac:dyDescent="0.15">
      <c r="A85" s="4"/>
      <c r="B85" s="4"/>
      <c r="C85" s="4"/>
      <c r="D85" s="4"/>
      <c r="E85" s="63"/>
      <c r="F85" s="12"/>
      <c r="G85" s="12"/>
      <c r="H85" s="12"/>
      <c r="I85" s="12"/>
      <c r="J85" s="12"/>
      <c r="K85" s="12"/>
      <c r="L85" s="12"/>
      <c r="M85" s="12"/>
      <c r="N85" s="12"/>
    </row>
    <row r="86" spans="1:14" ht="17.25" customHeight="1" x14ac:dyDescent="0.15">
      <c r="A86" s="4"/>
      <c r="B86" s="4"/>
      <c r="C86" s="4"/>
      <c r="D86" s="4"/>
      <c r="E86" s="63"/>
      <c r="F86" s="12"/>
      <c r="G86" s="12"/>
      <c r="H86" s="12"/>
      <c r="I86" s="12"/>
      <c r="J86" s="12"/>
      <c r="K86" s="12"/>
      <c r="L86" s="12"/>
      <c r="M86" s="12"/>
      <c r="N86" s="12"/>
    </row>
    <row r="87" spans="1:14" ht="17.25" customHeight="1" x14ac:dyDescent="0.15">
      <c r="A87" s="4"/>
      <c r="B87" s="4"/>
      <c r="C87" s="4"/>
      <c r="D87" s="4"/>
      <c r="E87" s="63"/>
      <c r="F87" s="12"/>
      <c r="G87" s="12"/>
      <c r="H87" s="12"/>
      <c r="I87" s="12"/>
      <c r="J87" s="12"/>
      <c r="K87" s="12"/>
      <c r="L87" s="12"/>
      <c r="M87" s="12"/>
      <c r="N87" s="12"/>
    </row>
    <row r="88" spans="1:14" ht="17.25" customHeight="1" x14ac:dyDescent="0.15">
      <c r="A88" s="4"/>
      <c r="B88" s="4"/>
      <c r="C88" s="4"/>
      <c r="D88" s="4"/>
      <c r="E88" s="63"/>
      <c r="F88" s="12"/>
      <c r="G88" s="12"/>
      <c r="H88" s="12"/>
      <c r="I88" s="12"/>
      <c r="J88" s="12"/>
      <c r="K88" s="12"/>
      <c r="L88" s="12"/>
      <c r="M88" s="12"/>
      <c r="N88" s="12"/>
    </row>
    <row r="89" spans="1:14" ht="17.25" customHeight="1" x14ac:dyDescent="0.15">
      <c r="A89" s="4"/>
      <c r="B89" s="4"/>
      <c r="C89" s="4"/>
      <c r="D89" s="4"/>
      <c r="E89" s="63"/>
      <c r="F89" s="12"/>
      <c r="G89" s="12"/>
      <c r="H89" s="12"/>
      <c r="I89" s="12"/>
      <c r="J89" s="12"/>
      <c r="K89" s="12"/>
      <c r="L89" s="12"/>
      <c r="M89" s="12"/>
      <c r="N89" s="12"/>
    </row>
    <row r="90" spans="1:14" ht="17.25" customHeight="1" x14ac:dyDescent="0.15">
      <c r="A90" s="4"/>
      <c r="B90" s="4"/>
      <c r="C90" s="4"/>
      <c r="D90" s="4"/>
      <c r="E90" s="63"/>
      <c r="F90" s="12"/>
      <c r="G90" s="12"/>
      <c r="H90" s="12"/>
      <c r="I90" s="12"/>
      <c r="J90" s="12"/>
      <c r="K90" s="12"/>
      <c r="L90" s="12"/>
      <c r="M90" s="12"/>
      <c r="N90" s="12"/>
    </row>
    <row r="91" spans="1:14" ht="17.25" customHeight="1" x14ac:dyDescent="0.15">
      <c r="A91" s="4"/>
      <c r="B91" s="4"/>
      <c r="C91" s="4"/>
      <c r="D91" s="4"/>
      <c r="E91" s="63"/>
      <c r="F91" s="12"/>
      <c r="G91" s="12"/>
      <c r="H91" s="12"/>
      <c r="I91" s="12"/>
      <c r="J91" s="12"/>
      <c r="K91" s="12"/>
      <c r="L91" s="12"/>
      <c r="M91" s="12"/>
      <c r="N91" s="12"/>
    </row>
    <row r="92" spans="1:14" ht="17.25" customHeight="1" x14ac:dyDescent="0.15">
      <c r="A92" s="4"/>
      <c r="B92" s="4"/>
      <c r="C92" s="4"/>
      <c r="D92" s="4"/>
      <c r="E92" s="63"/>
      <c r="F92" s="12"/>
      <c r="G92" s="12"/>
      <c r="H92" s="12"/>
      <c r="I92" s="12"/>
      <c r="J92" s="12"/>
      <c r="K92" s="12"/>
      <c r="L92" s="12"/>
      <c r="M92" s="12"/>
      <c r="N92" s="12"/>
    </row>
    <row r="93" spans="1:14" ht="17.25" customHeight="1" x14ac:dyDescent="0.15">
      <c r="A93" s="4"/>
      <c r="B93" s="4"/>
      <c r="C93" s="4"/>
      <c r="D93" s="4"/>
      <c r="E93" s="63"/>
      <c r="F93" s="12"/>
      <c r="G93" s="12"/>
      <c r="H93" s="12"/>
      <c r="I93" s="12"/>
      <c r="J93" s="12"/>
      <c r="K93" s="12"/>
      <c r="L93" s="12"/>
      <c r="M93" s="12"/>
      <c r="N93" s="12"/>
    </row>
    <row r="94" spans="1:14" ht="17.25" customHeight="1" x14ac:dyDescent="0.15">
      <c r="A94" s="4"/>
      <c r="B94" s="4"/>
      <c r="C94" s="4"/>
      <c r="D94" s="4"/>
      <c r="E94" s="63"/>
      <c r="F94" s="12"/>
      <c r="G94" s="12"/>
      <c r="H94" s="12"/>
      <c r="I94" s="12"/>
      <c r="J94" s="12"/>
      <c r="K94" s="12"/>
      <c r="L94" s="12"/>
      <c r="M94" s="12"/>
      <c r="N94" s="12"/>
    </row>
    <row r="95" spans="1:14" ht="17.25" customHeight="1" x14ac:dyDescent="0.15">
      <c r="A95" s="4"/>
      <c r="B95" s="4"/>
      <c r="C95" s="4"/>
      <c r="D95" s="4"/>
      <c r="E95" s="63"/>
      <c r="F95" s="12"/>
      <c r="G95" s="12"/>
      <c r="H95" s="12"/>
      <c r="I95" s="12"/>
      <c r="J95" s="12"/>
      <c r="K95" s="12"/>
      <c r="L95" s="12"/>
      <c r="M95" s="12"/>
      <c r="N95" s="12"/>
    </row>
    <row r="96" spans="1:14" ht="17.25" customHeight="1" x14ac:dyDescent="0.15">
      <c r="A96" s="4"/>
      <c r="B96" s="4"/>
      <c r="C96" s="4"/>
      <c r="D96" s="4"/>
      <c r="E96" s="63"/>
      <c r="F96" s="12"/>
      <c r="G96" s="12"/>
      <c r="H96" s="12"/>
      <c r="I96" s="12"/>
      <c r="J96" s="12"/>
      <c r="K96" s="12"/>
      <c r="L96" s="12"/>
      <c r="M96" s="12"/>
      <c r="N96" s="12"/>
    </row>
    <row r="97" spans="1:14" ht="17.25" customHeight="1" x14ac:dyDescent="0.15">
      <c r="A97" s="4"/>
      <c r="B97" s="4"/>
      <c r="C97" s="4"/>
      <c r="D97" s="4"/>
      <c r="E97" s="63"/>
      <c r="F97" s="12"/>
      <c r="G97" s="12"/>
      <c r="H97" s="12"/>
      <c r="I97" s="12"/>
      <c r="J97" s="12"/>
      <c r="K97" s="12"/>
      <c r="L97" s="12"/>
      <c r="M97" s="12"/>
      <c r="N97" s="12"/>
    </row>
    <row r="98" spans="1:14" ht="17.25" customHeight="1" x14ac:dyDescent="0.15">
      <c r="A98" s="4"/>
      <c r="B98" s="4"/>
      <c r="C98" s="4"/>
      <c r="D98" s="4"/>
      <c r="E98" s="63"/>
      <c r="F98" s="12"/>
      <c r="G98" s="12"/>
      <c r="H98" s="12"/>
      <c r="I98" s="12"/>
      <c r="J98" s="12"/>
      <c r="K98" s="12"/>
      <c r="L98" s="12"/>
      <c r="M98" s="12"/>
      <c r="N98" s="12"/>
    </row>
    <row r="99" spans="1:14" ht="17.25" customHeight="1" x14ac:dyDescent="0.15">
      <c r="A99" s="4"/>
      <c r="B99" s="4"/>
      <c r="C99" s="4"/>
      <c r="D99" s="4"/>
      <c r="E99" s="63"/>
      <c r="F99" s="12"/>
      <c r="G99" s="12"/>
      <c r="H99" s="12"/>
      <c r="I99" s="12"/>
      <c r="J99" s="12"/>
      <c r="K99" s="12"/>
      <c r="L99" s="12"/>
      <c r="M99" s="12"/>
      <c r="N99" s="12"/>
    </row>
    <row r="100" spans="1:14" ht="17.25" customHeight="1" x14ac:dyDescent="0.15">
      <c r="A100" s="4"/>
      <c r="B100" s="4"/>
      <c r="C100" s="4"/>
      <c r="D100" s="4"/>
      <c r="E100" s="63"/>
      <c r="F100" s="12"/>
      <c r="G100" s="12"/>
      <c r="H100" s="12"/>
      <c r="I100" s="12"/>
      <c r="J100" s="12"/>
      <c r="K100" s="12"/>
      <c r="L100" s="12"/>
      <c r="M100" s="12"/>
      <c r="N100" s="12"/>
    </row>
    <row r="101" spans="1:14" ht="17.25" customHeight="1" x14ac:dyDescent="0.15">
      <c r="A101" s="4"/>
      <c r="B101" s="4"/>
      <c r="C101" s="4"/>
      <c r="D101" s="4"/>
      <c r="E101" s="63"/>
      <c r="F101" s="12"/>
      <c r="G101" s="12"/>
      <c r="H101" s="12"/>
      <c r="I101" s="12"/>
      <c r="J101" s="12"/>
      <c r="K101" s="12"/>
      <c r="L101" s="12"/>
      <c r="M101" s="12"/>
      <c r="N101" s="12"/>
    </row>
    <row r="102" spans="1:14" ht="17.25" customHeight="1" x14ac:dyDescent="0.15">
      <c r="A102" s="4"/>
      <c r="B102" s="216"/>
      <c r="C102" s="217"/>
      <c r="D102" s="52"/>
      <c r="E102" s="4"/>
      <c r="F102" s="62"/>
      <c r="G102" s="23"/>
      <c r="H102" s="23"/>
      <c r="I102" s="23"/>
      <c r="J102" s="23"/>
      <c r="K102" s="23"/>
      <c r="L102" s="23"/>
      <c r="M102" s="23"/>
      <c r="N102" s="23"/>
    </row>
    <row r="103" spans="1:14" ht="17.25" customHeight="1" x14ac:dyDescent="0.15">
      <c r="A103" s="4"/>
      <c r="B103" s="4"/>
      <c r="C103" s="4"/>
      <c r="D103" s="4"/>
      <c r="E103" s="63"/>
      <c r="F103" s="12"/>
      <c r="G103" s="12"/>
      <c r="H103" s="12"/>
      <c r="I103" s="12"/>
      <c r="J103" s="12"/>
      <c r="K103" s="12"/>
      <c r="L103" s="12"/>
      <c r="M103" s="12"/>
      <c r="N103" s="12"/>
    </row>
    <row r="104" spans="1:14" ht="17.25" customHeight="1" x14ac:dyDescent="0.15">
      <c r="A104" s="4"/>
      <c r="B104" s="4"/>
      <c r="C104" s="4"/>
      <c r="D104" s="4"/>
      <c r="E104" s="63"/>
      <c r="F104" s="12"/>
      <c r="G104" s="12"/>
      <c r="H104" s="12"/>
      <c r="I104" s="12"/>
      <c r="J104" s="12"/>
      <c r="K104" s="12"/>
      <c r="L104" s="12"/>
      <c r="M104" s="12"/>
      <c r="N104" s="12"/>
    </row>
    <row r="105" spans="1:14" ht="17.25" customHeight="1" x14ac:dyDescent="0.15">
      <c r="A105" s="4"/>
      <c r="B105" s="4"/>
      <c r="C105" s="4"/>
      <c r="D105" s="4"/>
      <c r="E105" s="63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1:14" ht="17.25" customHeight="1" x14ac:dyDescent="0.15">
      <c r="A106" s="4"/>
      <c r="B106" s="4"/>
      <c r="C106" s="4"/>
      <c r="D106" s="4"/>
      <c r="E106" s="63"/>
      <c r="F106" s="12"/>
      <c r="G106" s="12"/>
      <c r="H106" s="12"/>
      <c r="I106" s="12"/>
      <c r="J106" s="12"/>
      <c r="K106" s="12"/>
      <c r="L106" s="12"/>
      <c r="M106" s="12"/>
      <c r="N106" s="12"/>
    </row>
    <row r="107" spans="1:14" ht="17.25" customHeight="1" x14ac:dyDescent="0.15">
      <c r="A107" s="4"/>
      <c r="B107" s="4"/>
      <c r="C107" s="4"/>
      <c r="D107" s="4"/>
      <c r="E107" s="63"/>
      <c r="F107" s="12"/>
      <c r="G107" s="12"/>
      <c r="H107" s="12"/>
      <c r="I107" s="12"/>
      <c r="J107" s="12"/>
      <c r="K107" s="12"/>
      <c r="L107" s="12"/>
      <c r="M107" s="12"/>
      <c r="N107" s="12"/>
    </row>
    <row r="108" spans="1:14" ht="17.25" customHeight="1" x14ac:dyDescent="0.15">
      <c r="A108" s="4"/>
      <c r="B108" s="4"/>
      <c r="C108" s="4"/>
      <c r="D108" s="4"/>
      <c r="E108" s="63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1:14" ht="17.25" customHeight="1" x14ac:dyDescent="0.15">
      <c r="A109" s="4"/>
      <c r="B109" s="4"/>
      <c r="C109" s="4"/>
      <c r="D109" s="4"/>
      <c r="E109" s="63"/>
      <c r="F109" s="12"/>
      <c r="G109" s="12"/>
      <c r="H109" s="12"/>
      <c r="I109" s="12"/>
      <c r="J109" s="12"/>
      <c r="K109" s="12"/>
      <c r="L109" s="12"/>
      <c r="M109" s="12"/>
      <c r="N109" s="12"/>
    </row>
    <row r="110" spans="1:14" ht="17.25" customHeight="1" x14ac:dyDescent="0.15">
      <c r="A110" s="4"/>
      <c r="B110" s="4"/>
      <c r="C110" s="4"/>
      <c r="D110" s="4"/>
      <c r="E110" s="63"/>
      <c r="F110" s="12"/>
      <c r="G110" s="12"/>
      <c r="H110" s="12"/>
      <c r="I110" s="12"/>
      <c r="J110" s="12"/>
      <c r="K110" s="12"/>
      <c r="L110" s="12"/>
      <c r="M110" s="12"/>
      <c r="N110" s="12"/>
    </row>
    <row r="111" spans="1:14" ht="17.25" customHeight="1" x14ac:dyDescent="0.15">
      <c r="A111" s="4"/>
      <c r="B111" s="4"/>
      <c r="C111" s="4"/>
      <c r="D111" s="4"/>
      <c r="E111" s="63"/>
      <c r="F111" s="12"/>
      <c r="G111" s="12"/>
      <c r="H111" s="12"/>
      <c r="I111" s="12"/>
      <c r="J111" s="12"/>
      <c r="K111" s="12"/>
      <c r="L111" s="12"/>
      <c r="M111" s="12"/>
      <c r="N111" s="12"/>
    </row>
    <row r="112" spans="1:14" ht="17.25" customHeight="1" x14ac:dyDescent="0.15">
      <c r="A112" s="4"/>
      <c r="B112" s="4"/>
      <c r="C112" s="4"/>
      <c r="D112" s="4"/>
      <c r="E112" s="63"/>
      <c r="F112" s="12"/>
      <c r="G112" s="12"/>
      <c r="H112" s="12"/>
      <c r="I112" s="12"/>
      <c r="J112" s="12"/>
      <c r="K112" s="12"/>
      <c r="L112" s="12"/>
      <c r="M112" s="12"/>
      <c r="N112" s="12"/>
    </row>
  </sheetData>
  <mergeCells count="68">
    <mergeCell ref="B102:C102"/>
    <mergeCell ref="B41:C41"/>
    <mergeCell ref="B42:C42"/>
    <mergeCell ref="B72:C72"/>
    <mergeCell ref="B73:E73"/>
    <mergeCell ref="B74:C74"/>
    <mergeCell ref="D74:E74"/>
    <mergeCell ref="B36:C36"/>
    <mergeCell ref="B37:C37"/>
    <mergeCell ref="B38:C38"/>
    <mergeCell ref="B39:D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D12"/>
    <mergeCell ref="B13:C13"/>
    <mergeCell ref="B14:C14"/>
    <mergeCell ref="B15:C15"/>
    <mergeCell ref="B6:C6"/>
    <mergeCell ref="B7:C7"/>
    <mergeCell ref="B8:C8"/>
    <mergeCell ref="B9:C9"/>
    <mergeCell ref="B10:C10"/>
    <mergeCell ref="B1:C1"/>
    <mergeCell ref="B2:D2"/>
    <mergeCell ref="B3:C3"/>
    <mergeCell ref="B4:C4"/>
    <mergeCell ref="B5:C5"/>
    <mergeCell ref="B82:C82"/>
    <mergeCell ref="B64:C64"/>
    <mergeCell ref="B66:C66"/>
    <mergeCell ref="B67:C67"/>
    <mergeCell ref="B68:C68"/>
    <mergeCell ref="B69:C69"/>
    <mergeCell ref="B70:C70"/>
    <mergeCell ref="B71:C71"/>
    <mergeCell ref="B75:C75"/>
    <mergeCell ref="B77:C77"/>
    <mergeCell ref="B78:C78"/>
    <mergeCell ref="B62:C62"/>
    <mergeCell ref="B63:C63"/>
    <mergeCell ref="G79:I81"/>
    <mergeCell ref="B80:C80"/>
    <mergeCell ref="B81:C81"/>
    <mergeCell ref="B43:C43"/>
    <mergeCell ref="B57:C57"/>
    <mergeCell ref="B59:D59"/>
    <mergeCell ref="B60:C60"/>
    <mergeCell ref="B61:C61"/>
  </mergeCells>
  <dataValidations count="1">
    <dataValidation type="list" allowBlank="1" showErrorMessage="1" sqref="D63" xr:uid="{00000000-0002-0000-0000-000000000000}">
      <formula1>"1,2,3,4,5,6,7,8,9,10"</formula1>
    </dataValidation>
  </dataValidations>
  <printOptions horizontalCentered="1" gridLines="1"/>
  <pageMargins left="0.7" right="0.7" top="0.75" bottom="0.75" header="0" footer="0"/>
  <pageSetup paperSize="9" pageOrder="overThenDown" orientation="portrait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Q79"/>
  <sheetViews>
    <sheetView showGridLines="0" workbookViewId="0"/>
  </sheetViews>
  <sheetFormatPr baseColWidth="10" defaultColWidth="12.6640625" defaultRowHeight="15.75" customHeight="1" x14ac:dyDescent="0.15"/>
  <cols>
    <col min="1" max="1" width="6.33203125" customWidth="1"/>
    <col min="2" max="4" width="14.6640625" customWidth="1"/>
    <col min="5" max="5" width="4.6640625" customWidth="1"/>
    <col min="6" max="6" width="14.6640625" customWidth="1"/>
    <col min="7" max="7" width="15.6640625" customWidth="1"/>
    <col min="8" max="8" width="14.6640625" customWidth="1"/>
    <col min="9" max="17" width="14.33203125" hidden="1" customWidth="1"/>
  </cols>
  <sheetData>
    <row r="1" spans="1:17" ht="87.75" customHeight="1" x14ac:dyDescent="0.15">
      <c r="A1" s="80">
        <f ca="1">TODAY() + D26*365</f>
        <v>49217</v>
      </c>
      <c r="B1" s="256" t="s">
        <v>67</v>
      </c>
      <c r="C1" s="217"/>
      <c r="D1" s="217"/>
      <c r="E1" s="217"/>
      <c r="F1" s="217"/>
      <c r="G1" s="217"/>
      <c r="H1" s="217"/>
      <c r="I1" s="81"/>
      <c r="J1" s="81"/>
      <c r="K1" s="81"/>
      <c r="L1" s="81"/>
      <c r="M1" s="81"/>
      <c r="N1" s="81"/>
      <c r="O1" s="81"/>
      <c r="P1" s="81"/>
      <c r="Q1" s="81"/>
    </row>
    <row r="2" spans="1:17" ht="13" x14ac:dyDescent="0.15">
      <c r="A2" s="82"/>
      <c r="B2" s="257" t="s">
        <v>68</v>
      </c>
      <c r="C2" s="221"/>
      <c r="D2" s="83"/>
      <c r="E2" s="84"/>
      <c r="F2" s="258" t="s">
        <v>18</v>
      </c>
      <c r="G2" s="219"/>
      <c r="H2" s="85" t="s">
        <v>19</v>
      </c>
      <c r="I2" s="85" t="s">
        <v>20</v>
      </c>
      <c r="J2" s="85" t="s">
        <v>21</v>
      </c>
      <c r="K2" s="85" t="s">
        <v>22</v>
      </c>
      <c r="L2" s="85" t="s">
        <v>23</v>
      </c>
      <c r="M2" s="85" t="s">
        <v>24</v>
      </c>
      <c r="N2" s="85" t="s">
        <v>25</v>
      </c>
      <c r="O2" s="85" t="s">
        <v>26</v>
      </c>
      <c r="P2" s="85" t="s">
        <v>27</v>
      </c>
      <c r="Q2" s="85" t="s">
        <v>28</v>
      </c>
    </row>
    <row r="3" spans="1:17" ht="13" x14ac:dyDescent="0.15">
      <c r="A3" s="82"/>
      <c r="B3" s="259" t="s">
        <v>1</v>
      </c>
      <c r="C3" s="219"/>
      <c r="D3" s="86">
        <v>220000</v>
      </c>
      <c r="E3" s="87"/>
      <c r="F3" s="255" t="s">
        <v>69</v>
      </c>
      <c r="G3" s="227"/>
      <c r="H3" s="88">
        <v>2611</v>
      </c>
      <c r="I3" s="88">
        <f t="shared" ref="I3:Q3" si="0">H3*(1+$H$19)</f>
        <v>2805.7334740864057</v>
      </c>
      <c r="J3" s="88">
        <f t="shared" si="0"/>
        <v>3014.9905505970787</v>
      </c>
      <c r="K3" s="88">
        <f t="shared" si="0"/>
        <v>3239.8544281365098</v>
      </c>
      <c r="L3" s="88">
        <f t="shared" si="0"/>
        <v>3481.4890923744447</v>
      </c>
      <c r="M3" s="88">
        <f t="shared" si="0"/>
        <v>3741.1453413028257</v>
      </c>
      <c r="N3" s="88">
        <f t="shared" si="0"/>
        <v>4020.1672598681539</v>
      </c>
      <c r="O3" s="88">
        <f t="shared" si="0"/>
        <v>4319.999177494562</v>
      </c>
      <c r="P3" s="88">
        <f t="shared" si="0"/>
        <v>4642.1931445125365</v>
      </c>
      <c r="Q3" s="88">
        <f t="shared" si="0"/>
        <v>4988.416966194276</v>
      </c>
    </row>
    <row r="4" spans="1:17" ht="13" x14ac:dyDescent="0.15">
      <c r="A4" s="82"/>
      <c r="B4" s="260" t="s">
        <v>2</v>
      </c>
      <c r="C4" s="227"/>
      <c r="D4" s="89">
        <v>225000</v>
      </c>
      <c r="E4" s="87"/>
      <c r="F4" s="254"/>
      <c r="G4" s="221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13" x14ac:dyDescent="0.15">
      <c r="A5" s="82"/>
      <c r="B5" s="261" t="s">
        <v>3</v>
      </c>
      <c r="C5" s="227"/>
      <c r="D5" s="91" t="b">
        <v>0</v>
      </c>
      <c r="E5" s="92"/>
      <c r="F5" s="255" t="s">
        <v>30</v>
      </c>
      <c r="G5" s="227"/>
      <c r="H5" s="93">
        <f t="shared" ref="H5:Q5" si="1">SUM(H6:H11)</f>
        <v>-1070.55</v>
      </c>
      <c r="I5" s="94">
        <f t="shared" si="1"/>
        <v>-1104.7482433281498</v>
      </c>
      <c r="J5" s="94">
        <f t="shared" si="1"/>
        <v>-1140.4206272630897</v>
      </c>
      <c r="K5" s="94">
        <f t="shared" si="1"/>
        <v>-1177.6441820944117</v>
      </c>
      <c r="L5" s="94">
        <f t="shared" si="1"/>
        <v>-1216.5006767710802</v>
      </c>
      <c r="M5" s="94">
        <f t="shared" si="1"/>
        <v>-1257.0769415469358</v>
      </c>
      <c r="N5" s="94">
        <f t="shared" si="1"/>
        <v>-1299.4652137487869</v>
      </c>
      <c r="O5" s="94">
        <f t="shared" si="1"/>
        <v>-1343.7635083628436</v>
      </c>
      <c r="P5" s="94">
        <f t="shared" si="1"/>
        <v>-1390.076015260848</v>
      </c>
      <c r="Q5" s="94">
        <f t="shared" si="1"/>
        <v>-1438.5135250221783</v>
      </c>
    </row>
    <row r="6" spans="1:17" ht="13" x14ac:dyDescent="0.15">
      <c r="A6" s="82"/>
      <c r="B6" s="262" t="s">
        <v>70</v>
      </c>
      <c r="C6" s="234"/>
      <c r="D6" s="95">
        <v>0.65</v>
      </c>
      <c r="E6" s="96"/>
      <c r="F6" s="263" t="s">
        <v>71</v>
      </c>
      <c r="G6" s="219"/>
      <c r="H6" s="97">
        <f>IFERROR(PMT(D7/12,D8*12,D9),0)</f>
        <v>0</v>
      </c>
      <c r="I6" s="97">
        <f t="shared" ref="I6:Q6" si="2">H6</f>
        <v>0</v>
      </c>
      <c r="J6" s="97">
        <f t="shared" si="2"/>
        <v>0</v>
      </c>
      <c r="K6" s="97">
        <f t="shared" si="2"/>
        <v>0</v>
      </c>
      <c r="L6" s="97">
        <f t="shared" si="2"/>
        <v>0</v>
      </c>
      <c r="M6" s="97">
        <f t="shared" si="2"/>
        <v>0</v>
      </c>
      <c r="N6" s="97">
        <f t="shared" si="2"/>
        <v>0</v>
      </c>
      <c r="O6" s="97">
        <f t="shared" si="2"/>
        <v>0</v>
      </c>
      <c r="P6" s="97">
        <f t="shared" si="2"/>
        <v>0</v>
      </c>
      <c r="Q6" s="97">
        <f t="shared" si="2"/>
        <v>0</v>
      </c>
    </row>
    <row r="7" spans="1:17" ht="13" x14ac:dyDescent="0.15">
      <c r="A7" s="82"/>
      <c r="B7" s="264" t="s">
        <v>5</v>
      </c>
      <c r="C7" s="234"/>
      <c r="D7" s="98">
        <v>6.8750000000000006E-2</v>
      </c>
      <c r="E7" s="96"/>
      <c r="F7" s="263" t="s">
        <v>72</v>
      </c>
      <c r="G7" s="219"/>
      <c r="H7" s="99">
        <f>0-'Appendix 1 - supporting data'!F13</f>
        <v>-800</v>
      </c>
      <c r="I7" s="89">
        <f t="shared" ref="I7:Q7" si="3">H7*(1+$H$20)</f>
        <v>-824.46156962382952</v>
      </c>
      <c r="J7" s="89">
        <f t="shared" si="3"/>
        <v>-849.67109973323579</v>
      </c>
      <c r="K7" s="89">
        <f t="shared" si="3"/>
        <v>-875.65146068758622</v>
      </c>
      <c r="L7" s="89">
        <f t="shared" si="3"/>
        <v>-902.42622215235792</v>
      </c>
      <c r="M7" s="89">
        <f t="shared" si="3"/>
        <v>-930.0196744817946</v>
      </c>
      <c r="N7" s="89">
        <f t="shared" si="3"/>
        <v>-958.45685075537915</v>
      </c>
      <c r="O7" s="89">
        <f t="shared" si="3"/>
        <v>-987.76354948811547</v>
      </c>
      <c r="P7" s="89">
        <f t="shared" si="3"/>
        <v>-1017.9663580352211</v>
      </c>
      <c r="Q7" s="89">
        <f t="shared" si="3"/>
        <v>-1049.0926767124645</v>
      </c>
    </row>
    <row r="8" spans="1:17" ht="13" x14ac:dyDescent="0.15">
      <c r="A8" s="82"/>
      <c r="B8" s="264" t="s">
        <v>73</v>
      </c>
      <c r="C8" s="234"/>
      <c r="D8" s="100">
        <v>30</v>
      </c>
      <c r="E8" s="96"/>
      <c r="F8" s="263" t="s">
        <v>74</v>
      </c>
      <c r="G8" s="219"/>
      <c r="H8" s="101">
        <f t="shared" ref="H8:Q8" si="4">0-(H3*5%)</f>
        <v>-130.55000000000001</v>
      </c>
      <c r="I8" s="102">
        <f t="shared" si="4"/>
        <v>-140.28667370432029</v>
      </c>
      <c r="J8" s="102">
        <f t="shared" si="4"/>
        <v>-150.74952752985394</v>
      </c>
      <c r="K8" s="102">
        <f t="shared" si="4"/>
        <v>-161.9927214068255</v>
      </c>
      <c r="L8" s="102">
        <f t="shared" si="4"/>
        <v>-174.07445461872226</v>
      </c>
      <c r="M8" s="101">
        <f t="shared" si="4"/>
        <v>-187.0572670651413</v>
      </c>
      <c r="N8" s="101">
        <f t="shared" si="4"/>
        <v>-201.0083629934077</v>
      </c>
      <c r="O8" s="101">
        <f t="shared" si="4"/>
        <v>-215.99995887472812</v>
      </c>
      <c r="P8" s="101">
        <f t="shared" si="4"/>
        <v>-232.10965722562685</v>
      </c>
      <c r="Q8" s="101">
        <f t="shared" si="4"/>
        <v>-249.42084830971382</v>
      </c>
    </row>
    <row r="9" spans="1:17" ht="13" x14ac:dyDescent="0.15">
      <c r="A9" s="82"/>
      <c r="B9" s="266" t="s">
        <v>7</v>
      </c>
      <c r="C9" s="236"/>
      <c r="D9" s="103">
        <f>IF(D5=TRUE,D4*D6,0)</f>
        <v>0</v>
      </c>
      <c r="E9" s="104"/>
      <c r="F9" s="265" t="s">
        <v>75</v>
      </c>
      <c r="G9" s="227"/>
      <c r="H9" s="105">
        <v>-50</v>
      </c>
      <c r="I9" s="106">
        <v>-50</v>
      </c>
      <c r="J9" s="106">
        <v>-50</v>
      </c>
      <c r="K9" s="106">
        <v>-50</v>
      </c>
      <c r="L9" s="106">
        <v>-50</v>
      </c>
      <c r="M9" s="105">
        <v>-50</v>
      </c>
      <c r="N9" s="105">
        <v>-50</v>
      </c>
      <c r="O9" s="105">
        <v>-50</v>
      </c>
      <c r="P9" s="105">
        <v>-50</v>
      </c>
      <c r="Q9" s="105">
        <v>-50</v>
      </c>
    </row>
    <row r="10" spans="1:17" ht="13" x14ac:dyDescent="0.15">
      <c r="A10" s="82"/>
      <c r="B10" s="255" t="s">
        <v>8</v>
      </c>
      <c r="C10" s="227"/>
      <c r="D10" s="107">
        <f>D3-D9</f>
        <v>220000</v>
      </c>
      <c r="E10" s="104"/>
      <c r="F10" s="265" t="s">
        <v>76</v>
      </c>
      <c r="G10" s="227"/>
      <c r="H10" s="105">
        <v>-40</v>
      </c>
      <c r="I10" s="106">
        <f t="shared" ref="I10:Q10" si="5">H10*(1+$H$21)</f>
        <v>-40</v>
      </c>
      <c r="J10" s="106">
        <f t="shared" si="5"/>
        <v>-40</v>
      </c>
      <c r="K10" s="106">
        <f t="shared" si="5"/>
        <v>-40</v>
      </c>
      <c r="L10" s="106">
        <f t="shared" si="5"/>
        <v>-40</v>
      </c>
      <c r="M10" s="106">
        <f t="shared" si="5"/>
        <v>-40</v>
      </c>
      <c r="N10" s="106">
        <f t="shared" si="5"/>
        <v>-40</v>
      </c>
      <c r="O10" s="106">
        <f t="shared" si="5"/>
        <v>-40</v>
      </c>
      <c r="P10" s="106">
        <f t="shared" si="5"/>
        <v>-40</v>
      </c>
      <c r="Q10" s="106">
        <f t="shared" si="5"/>
        <v>-40</v>
      </c>
    </row>
    <row r="11" spans="1:17" ht="13" x14ac:dyDescent="0.15">
      <c r="A11" s="82"/>
      <c r="B11" s="267"/>
      <c r="C11" s="221"/>
      <c r="D11" s="108"/>
      <c r="E11" s="104"/>
      <c r="F11" s="265" t="s">
        <v>77</v>
      </c>
      <c r="G11" s="227"/>
      <c r="H11" s="105">
        <v>-50</v>
      </c>
      <c r="I11" s="106">
        <f t="shared" ref="I11:Q11" si="6">H11*(1+$H$21)</f>
        <v>-50</v>
      </c>
      <c r="J11" s="106">
        <f t="shared" si="6"/>
        <v>-50</v>
      </c>
      <c r="K11" s="106">
        <f t="shared" si="6"/>
        <v>-50</v>
      </c>
      <c r="L11" s="106">
        <f t="shared" si="6"/>
        <v>-50</v>
      </c>
      <c r="M11" s="106">
        <f t="shared" si="6"/>
        <v>-50</v>
      </c>
      <c r="N11" s="106">
        <f t="shared" si="6"/>
        <v>-50</v>
      </c>
      <c r="O11" s="106">
        <f t="shared" si="6"/>
        <v>-50</v>
      </c>
      <c r="P11" s="106">
        <f t="shared" si="6"/>
        <v>-50</v>
      </c>
      <c r="Q11" s="106">
        <f t="shared" si="6"/>
        <v>-50</v>
      </c>
    </row>
    <row r="12" spans="1:17" ht="13" x14ac:dyDescent="0.15">
      <c r="A12" s="82"/>
      <c r="B12" s="257" t="s">
        <v>78</v>
      </c>
      <c r="C12" s="221"/>
      <c r="D12" s="83"/>
      <c r="E12" s="109"/>
      <c r="F12" s="254"/>
      <c r="G12" s="221"/>
      <c r="H12" s="110"/>
      <c r="I12" s="111"/>
      <c r="J12" s="111"/>
      <c r="K12" s="111"/>
      <c r="L12" s="111"/>
      <c r="M12" s="112"/>
      <c r="N12" s="112"/>
      <c r="O12" s="112"/>
      <c r="P12" s="112"/>
      <c r="Q12" s="112"/>
    </row>
    <row r="13" spans="1:17" ht="13" x14ac:dyDescent="0.15">
      <c r="A13" s="82"/>
      <c r="B13" s="268" t="s">
        <v>79</v>
      </c>
      <c r="C13" s="236"/>
      <c r="D13" s="113">
        <v>10000</v>
      </c>
      <c r="E13" s="109"/>
      <c r="F13" s="255" t="s">
        <v>37</v>
      </c>
      <c r="G13" s="227"/>
      <c r="H13" s="93">
        <f t="shared" ref="H13:Q13" si="7">H3+H5</f>
        <v>1540.45</v>
      </c>
      <c r="I13" s="114">
        <f t="shared" si="7"/>
        <v>1700.985230758256</v>
      </c>
      <c r="J13" s="114">
        <f t="shared" si="7"/>
        <v>1874.569923333989</v>
      </c>
      <c r="K13" s="114">
        <f t="shared" si="7"/>
        <v>2062.2102460420983</v>
      </c>
      <c r="L13" s="114">
        <f t="shared" si="7"/>
        <v>2264.9884156033645</v>
      </c>
      <c r="M13" s="93">
        <f t="shared" si="7"/>
        <v>2484.0683997558899</v>
      </c>
      <c r="N13" s="93">
        <f t="shared" si="7"/>
        <v>2720.702046119367</v>
      </c>
      <c r="O13" s="93">
        <f t="shared" si="7"/>
        <v>2976.2356691317182</v>
      </c>
      <c r="P13" s="93">
        <f t="shared" si="7"/>
        <v>3252.1171292516883</v>
      </c>
      <c r="Q13" s="93">
        <f t="shared" si="7"/>
        <v>3549.9034411720977</v>
      </c>
    </row>
    <row r="14" spans="1:17" ht="13" x14ac:dyDescent="0.15">
      <c r="A14" s="82"/>
      <c r="B14" s="252" t="s">
        <v>80</v>
      </c>
      <c r="C14" s="219"/>
      <c r="D14" s="115">
        <v>2500</v>
      </c>
      <c r="E14" s="109"/>
      <c r="F14" s="271" t="s">
        <v>38</v>
      </c>
      <c r="G14" s="219"/>
      <c r="H14" s="116">
        <f t="shared" ref="H14:Q14" si="8">H13*12</f>
        <v>18485.400000000001</v>
      </c>
      <c r="I14" s="117">
        <f t="shared" si="8"/>
        <v>20411.822769099072</v>
      </c>
      <c r="J14" s="117">
        <f t="shared" si="8"/>
        <v>22494.839080007867</v>
      </c>
      <c r="K14" s="117">
        <f t="shared" si="8"/>
        <v>24746.52295250518</v>
      </c>
      <c r="L14" s="117">
        <f t="shared" si="8"/>
        <v>27179.860987240376</v>
      </c>
      <c r="M14" s="116">
        <f t="shared" si="8"/>
        <v>29808.820797070679</v>
      </c>
      <c r="N14" s="116">
        <f t="shared" si="8"/>
        <v>32648.424553432404</v>
      </c>
      <c r="O14" s="116">
        <f t="shared" si="8"/>
        <v>35714.828029580618</v>
      </c>
      <c r="P14" s="116">
        <f t="shared" si="8"/>
        <v>39025.40555102026</v>
      </c>
      <c r="Q14" s="116">
        <f t="shared" si="8"/>
        <v>42598.841294065176</v>
      </c>
    </row>
    <row r="15" spans="1:17" ht="13" x14ac:dyDescent="0.15">
      <c r="A15" s="82"/>
      <c r="B15" s="252" t="s">
        <v>12</v>
      </c>
      <c r="C15" s="219"/>
      <c r="D15" s="115">
        <v>2000</v>
      </c>
      <c r="E15" s="109"/>
      <c r="F15" s="272"/>
      <c r="G15" s="217"/>
      <c r="H15" s="119"/>
      <c r="I15" s="120"/>
      <c r="J15" s="120"/>
      <c r="K15" s="120"/>
      <c r="L15" s="120"/>
      <c r="M15" s="119"/>
      <c r="N15" s="119"/>
      <c r="O15" s="119"/>
      <c r="P15" s="119"/>
      <c r="Q15" s="119"/>
    </row>
    <row r="16" spans="1:17" ht="13" x14ac:dyDescent="0.15">
      <c r="A16" s="82"/>
      <c r="B16" s="252" t="s">
        <v>81</v>
      </c>
      <c r="C16" s="219"/>
      <c r="D16" s="115">
        <v>500</v>
      </c>
      <c r="E16" s="109"/>
      <c r="F16" s="271" t="s">
        <v>39</v>
      </c>
      <c r="G16" s="219"/>
      <c r="H16" s="121">
        <f t="shared" ref="H16:Q16" si="9">H14/$D21</f>
        <v>7.7997468354430388E-2</v>
      </c>
      <c r="I16" s="122">
        <f t="shared" si="9"/>
        <v>8.612583446877245E-2</v>
      </c>
      <c r="J16" s="122">
        <f t="shared" si="9"/>
        <v>9.4914932827037418E-2</v>
      </c>
      <c r="K16" s="122">
        <f t="shared" si="9"/>
        <v>0.10441570866035942</v>
      </c>
      <c r="L16" s="122">
        <f t="shared" si="9"/>
        <v>0.11468295775206909</v>
      </c>
      <c r="M16" s="121">
        <f t="shared" si="9"/>
        <v>0.1257756151775134</v>
      </c>
      <c r="N16" s="121">
        <f t="shared" si="9"/>
        <v>0.13775706562629705</v>
      </c>
      <c r="O16" s="121">
        <f t="shared" si="9"/>
        <v>0.15069547691806168</v>
      </c>
      <c r="P16" s="121">
        <f t="shared" si="9"/>
        <v>0.16466415844312346</v>
      </c>
      <c r="Q16" s="121">
        <f t="shared" si="9"/>
        <v>0.17974194638846067</v>
      </c>
    </row>
    <row r="17" spans="1:17" ht="13" x14ac:dyDescent="0.15">
      <c r="A17" s="82"/>
      <c r="B17" s="252" t="s">
        <v>14</v>
      </c>
      <c r="C17" s="219"/>
      <c r="D17" s="123">
        <f>IF(D5=TRUE,(D9*7%)+6000,0)</f>
        <v>0</v>
      </c>
      <c r="E17" s="124"/>
      <c r="F17" s="217"/>
      <c r="G17" s="217"/>
      <c r="H17" s="119"/>
      <c r="I17" s="125"/>
      <c r="J17" s="125"/>
      <c r="K17" s="125"/>
      <c r="L17" s="125"/>
      <c r="M17" s="125"/>
      <c r="N17" s="125"/>
      <c r="O17" s="125"/>
      <c r="P17" s="125"/>
      <c r="Q17" s="125"/>
    </row>
    <row r="18" spans="1:17" ht="13" x14ac:dyDescent="0.15">
      <c r="A18" s="82"/>
      <c r="B18" s="252" t="s">
        <v>82</v>
      </c>
      <c r="C18" s="219"/>
      <c r="D18" s="115">
        <v>2000</v>
      </c>
      <c r="E18" s="109"/>
      <c r="F18" s="269" t="s">
        <v>83</v>
      </c>
      <c r="G18" s="221"/>
      <c r="H18" s="219"/>
      <c r="M18" s="126"/>
      <c r="N18" s="127"/>
      <c r="O18" s="127"/>
      <c r="P18" s="127"/>
      <c r="Q18" s="127"/>
    </row>
    <row r="19" spans="1:17" ht="13" x14ac:dyDescent="0.15">
      <c r="A19" s="119"/>
      <c r="B19" s="255" t="s">
        <v>16</v>
      </c>
      <c r="C19" s="227"/>
      <c r="D19" s="93">
        <f>SUM(D13:D18)</f>
        <v>17000</v>
      </c>
      <c r="E19" s="128"/>
      <c r="F19" s="252" t="s">
        <v>84</v>
      </c>
      <c r="G19" s="219"/>
      <c r="H19" s="129">
        <f>'Appendix 1 - supporting data'!M13</f>
        <v>7.4581951009730418E-2</v>
      </c>
      <c r="N19" s="130"/>
      <c r="O19" s="130"/>
      <c r="P19" s="130"/>
      <c r="Q19" s="130"/>
    </row>
    <row r="20" spans="1:17" ht="13" x14ac:dyDescent="0.15">
      <c r="A20" s="82"/>
      <c r="B20" s="254"/>
      <c r="C20" s="221"/>
      <c r="D20" s="112"/>
      <c r="E20" s="92"/>
      <c r="F20" s="270" t="s">
        <v>85</v>
      </c>
      <c r="G20" s="227"/>
      <c r="H20" s="131">
        <f>'Appendix 1 - supporting data'!I13</f>
        <v>3.0576962029786926E-2</v>
      </c>
      <c r="N20" s="132"/>
      <c r="O20" s="132"/>
      <c r="P20" s="132"/>
      <c r="Q20" s="132"/>
    </row>
    <row r="21" spans="1:17" ht="13" x14ac:dyDescent="0.15">
      <c r="A21" s="133"/>
      <c r="B21" s="266" t="s">
        <v>17</v>
      </c>
      <c r="C21" s="236"/>
      <c r="D21" s="134">
        <f>D3-D9+D19</f>
        <v>237000</v>
      </c>
      <c r="E21" s="128"/>
      <c r="F21" s="254"/>
      <c r="G21" s="221"/>
      <c r="H21" s="135"/>
      <c r="N21" s="136"/>
      <c r="O21" s="136"/>
      <c r="P21" s="136"/>
      <c r="Q21" s="136"/>
    </row>
    <row r="22" spans="1:17" ht="13" x14ac:dyDescent="0.15">
      <c r="A22" s="82"/>
      <c r="B22" s="272"/>
      <c r="C22" s="217"/>
      <c r="D22" s="137"/>
      <c r="E22" s="137"/>
      <c r="F22" s="138" t="s">
        <v>44</v>
      </c>
      <c r="G22" s="139" t="s">
        <v>45</v>
      </c>
      <c r="H22" s="140" t="s">
        <v>46</v>
      </c>
      <c r="N22" s="141"/>
      <c r="O22" s="141"/>
      <c r="P22" s="141"/>
      <c r="Q22" s="141"/>
    </row>
    <row r="23" spans="1:17" ht="13" x14ac:dyDescent="0.15">
      <c r="A23" s="82"/>
      <c r="F23" s="142">
        <v>1</v>
      </c>
      <c r="G23" s="115">
        <f>H14</f>
        <v>18485.400000000001</v>
      </c>
      <c r="H23" s="143">
        <f>H14/$D21</f>
        <v>7.7997468354430388E-2</v>
      </c>
      <c r="I23" s="144" t="s">
        <v>47</v>
      </c>
      <c r="N23" s="145"/>
      <c r="O23" s="145"/>
      <c r="P23" s="145"/>
      <c r="Q23" s="145"/>
    </row>
    <row r="24" spans="1:17" ht="13" x14ac:dyDescent="0.15">
      <c r="A24" s="133"/>
      <c r="B24" s="251" t="s">
        <v>50</v>
      </c>
      <c r="C24" s="221"/>
      <c r="D24" s="146"/>
      <c r="F24" s="142">
        <v>2</v>
      </c>
      <c r="G24" s="147">
        <f>I14</f>
        <v>20411.822769099072</v>
      </c>
      <c r="H24" s="148">
        <f>I16</f>
        <v>8.612583446877245E-2</v>
      </c>
      <c r="I24" s="149">
        <f>G23</f>
        <v>18485.400000000001</v>
      </c>
      <c r="N24" s="150"/>
      <c r="O24" s="150"/>
      <c r="P24" s="150"/>
      <c r="Q24" s="150"/>
    </row>
    <row r="25" spans="1:17" ht="13" x14ac:dyDescent="0.15">
      <c r="A25" s="82"/>
      <c r="B25" s="252" t="s">
        <v>86</v>
      </c>
      <c r="C25" s="219"/>
      <c r="D25" s="129">
        <v>8.5000000000000006E-2</v>
      </c>
      <c r="F25" s="142">
        <v>3</v>
      </c>
      <c r="G25" s="147">
        <f>J14</f>
        <v>22494.839080007867</v>
      </c>
      <c r="H25" s="148">
        <f>J16</f>
        <v>9.4914932827037418E-2</v>
      </c>
      <c r="I25" s="151">
        <f t="shared" ref="I25:I33" si="10">I24+G24</f>
        <v>38897.222769099069</v>
      </c>
      <c r="N25" s="150"/>
      <c r="O25" s="150"/>
      <c r="P25" s="150"/>
      <c r="Q25" s="150"/>
    </row>
    <row r="26" spans="1:17" ht="13" x14ac:dyDescent="0.15">
      <c r="A26" s="82"/>
      <c r="B26" s="246" t="s">
        <v>54</v>
      </c>
      <c r="C26" s="219"/>
      <c r="D26" s="152">
        <v>10</v>
      </c>
      <c r="F26" s="142">
        <v>4</v>
      </c>
      <c r="G26" s="147">
        <f>K14</f>
        <v>24746.52295250518</v>
      </c>
      <c r="H26" s="148">
        <f>K16</f>
        <v>0.10441570866035942</v>
      </c>
      <c r="I26" s="151">
        <f t="shared" si="10"/>
        <v>61392.061849106933</v>
      </c>
      <c r="N26" s="150"/>
      <c r="O26" s="150"/>
      <c r="P26" s="150"/>
      <c r="Q26" s="150"/>
    </row>
    <row r="27" spans="1:17" ht="13" x14ac:dyDescent="0.15">
      <c r="A27" s="82"/>
      <c r="B27" s="253" t="s">
        <v>55</v>
      </c>
      <c r="C27" s="227"/>
      <c r="D27" s="93">
        <f>D4*((1+D25)^D26)</f>
        <v>508721.27443142247</v>
      </c>
      <c r="F27" s="142">
        <v>5</v>
      </c>
      <c r="G27" s="147">
        <f>L14</f>
        <v>27179.860987240376</v>
      </c>
      <c r="H27" s="148">
        <f>L16</f>
        <v>0.11468295775206909</v>
      </c>
      <c r="I27" s="151">
        <f t="shared" si="10"/>
        <v>86138.584801612116</v>
      </c>
      <c r="N27" s="150"/>
      <c r="O27" s="150"/>
      <c r="P27" s="150"/>
      <c r="Q27" s="150"/>
    </row>
    <row r="28" spans="1:17" ht="13" x14ac:dyDescent="0.15">
      <c r="A28" s="82"/>
      <c r="B28" s="246" t="s">
        <v>56</v>
      </c>
      <c r="C28" s="219"/>
      <c r="D28" s="115">
        <f>D21</f>
        <v>237000</v>
      </c>
      <c r="F28" s="142">
        <v>6</v>
      </c>
      <c r="G28" s="147">
        <f>M14</f>
        <v>29808.820797070679</v>
      </c>
      <c r="H28" s="148">
        <f>M16</f>
        <v>0.1257756151775134</v>
      </c>
      <c r="I28" s="151">
        <f t="shared" si="10"/>
        <v>113318.44578885249</v>
      </c>
      <c r="N28" s="119"/>
      <c r="O28" s="119"/>
      <c r="P28" s="119"/>
      <c r="Q28" s="119"/>
    </row>
    <row r="29" spans="1:17" ht="13" x14ac:dyDescent="0.15">
      <c r="A29" s="82"/>
      <c r="B29" s="246" t="s">
        <v>60</v>
      </c>
      <c r="C29" s="219"/>
      <c r="D29" s="115">
        <f>D19</f>
        <v>17000</v>
      </c>
      <c r="F29" s="142">
        <v>7</v>
      </c>
      <c r="G29" s="147">
        <f>N14</f>
        <v>32648.424553432404</v>
      </c>
      <c r="H29" s="148">
        <f>N16</f>
        <v>0.13775706562629705</v>
      </c>
      <c r="I29" s="151">
        <f t="shared" si="10"/>
        <v>143127.26658592318</v>
      </c>
      <c r="N29" s="136"/>
      <c r="O29" s="136"/>
      <c r="P29" s="136"/>
      <c r="Q29" s="136"/>
    </row>
    <row r="30" spans="1:17" ht="13" x14ac:dyDescent="0.15">
      <c r="A30" s="82"/>
      <c r="F30" s="142">
        <v>8</v>
      </c>
      <c r="G30" s="147">
        <f>O14</f>
        <v>35714.828029580618</v>
      </c>
      <c r="H30" s="148">
        <f>O16</f>
        <v>0.15069547691806168</v>
      </c>
      <c r="I30" s="151">
        <f t="shared" si="10"/>
        <v>175775.69113935559</v>
      </c>
      <c r="N30" s="153"/>
      <c r="O30" s="153"/>
      <c r="P30" s="153"/>
      <c r="Q30" s="153"/>
    </row>
    <row r="31" spans="1:17" ht="13" x14ac:dyDescent="0.15">
      <c r="A31" s="82"/>
      <c r="B31" s="246" t="s">
        <v>87</v>
      </c>
      <c r="C31" s="219"/>
      <c r="D31" s="115">
        <f>D9</f>
        <v>0</v>
      </c>
      <c r="F31" s="142">
        <v>9</v>
      </c>
      <c r="G31" s="147">
        <f>P14</f>
        <v>39025.40555102026</v>
      </c>
      <c r="H31" s="148">
        <f>P16</f>
        <v>0.16466415844312346</v>
      </c>
      <c r="I31" s="151">
        <f t="shared" si="10"/>
        <v>211490.51916893621</v>
      </c>
      <c r="N31" s="119"/>
      <c r="O31" s="119"/>
      <c r="P31" s="119"/>
      <c r="Q31" s="119"/>
    </row>
    <row r="32" spans="1:17" ht="13" x14ac:dyDescent="0.15">
      <c r="A32" s="82"/>
      <c r="B32" s="246" t="s">
        <v>58</v>
      </c>
      <c r="C32" s="219"/>
      <c r="D32" s="115">
        <f ca="1">D31-D33</f>
        <v>-125356.76140800399</v>
      </c>
      <c r="F32" s="154">
        <v>10</v>
      </c>
      <c r="G32" s="147">
        <f>Q14</f>
        <v>42598.841294065176</v>
      </c>
      <c r="H32" s="148">
        <f>Q16</f>
        <v>0.17974194638846067</v>
      </c>
      <c r="I32" s="151">
        <f t="shared" si="10"/>
        <v>250515.92471995647</v>
      </c>
      <c r="N32" s="125"/>
      <c r="O32" s="125"/>
      <c r="P32" s="125"/>
      <c r="Q32" s="125"/>
    </row>
    <row r="33" spans="1:17" ht="13" x14ac:dyDescent="0.15">
      <c r="A33" s="82"/>
      <c r="B33" s="246" t="s">
        <v>59</v>
      </c>
      <c r="C33" s="219"/>
      <c r="D33" s="155">
        <f ca="1">IFERROR(__xludf.DUMMYFUNCTION("iferror(filter('Amotization schedules'!F7:F79,year('Amotization schedules'!A7:A79)=year(A1),month('Amotization schedules'!A7:A79)=month(A1)),"""")"),125356.761408004)</f>
        <v>125356.76140800399</v>
      </c>
      <c r="F33" s="156" t="s">
        <v>48</v>
      </c>
      <c r="G33" s="157">
        <f t="shared" ref="G33:H33" si="11">AVERAGE(G23:G32)</f>
        <v>29311.476601402166</v>
      </c>
      <c r="H33" s="158">
        <f t="shared" si="11"/>
        <v>0.1236771164616125</v>
      </c>
      <c r="I33" s="151">
        <f t="shared" si="10"/>
        <v>293114.76601402165</v>
      </c>
      <c r="K33" s="159"/>
      <c r="L33" s="159"/>
      <c r="M33" s="159"/>
      <c r="N33" s="159"/>
      <c r="O33" s="159"/>
      <c r="P33" s="159"/>
      <c r="Q33" s="159"/>
    </row>
    <row r="34" spans="1:17" ht="13" x14ac:dyDescent="0.15">
      <c r="A34" s="82"/>
      <c r="J34" s="160"/>
      <c r="K34" s="109"/>
      <c r="L34" s="109"/>
      <c r="M34" s="109"/>
      <c r="N34" s="109"/>
      <c r="O34" s="109"/>
      <c r="P34" s="109"/>
      <c r="Q34" s="109"/>
    </row>
    <row r="35" spans="1:17" ht="13" x14ac:dyDescent="0.15">
      <c r="A35" s="82"/>
      <c r="B35" s="247" t="s">
        <v>61</v>
      </c>
      <c r="C35" s="219"/>
      <c r="D35" s="161">
        <f ca="1">D27-D28-D33-D29</f>
        <v>129364.51302341849</v>
      </c>
      <c r="F35" s="248" t="s">
        <v>88</v>
      </c>
      <c r="G35" s="249"/>
      <c r="H35" s="162">
        <f>SUM(G23:G32)</f>
        <v>293114.76601402165</v>
      </c>
      <c r="J35" s="160"/>
      <c r="K35" s="109"/>
      <c r="L35" s="109"/>
      <c r="M35" s="109"/>
      <c r="N35" s="109"/>
      <c r="O35" s="109"/>
      <c r="P35" s="109"/>
      <c r="Q35" s="109"/>
    </row>
    <row r="36" spans="1:17" ht="16.5" customHeight="1" x14ac:dyDescent="0.15">
      <c r="A36" s="133"/>
      <c r="I36" s="150"/>
      <c r="J36" s="150"/>
      <c r="K36" s="150"/>
      <c r="L36" s="150"/>
      <c r="M36" s="150"/>
      <c r="N36" s="150"/>
      <c r="O36" s="150"/>
      <c r="P36" s="150"/>
      <c r="Q36" s="150"/>
    </row>
    <row r="37" spans="1:17" ht="16.5" customHeight="1" x14ac:dyDescent="0.15">
      <c r="A37" s="82"/>
      <c r="B37" s="250"/>
      <c r="C37" s="217"/>
      <c r="E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</row>
    <row r="38" spans="1:17" ht="16.5" customHeight="1" x14ac:dyDescent="0.2">
      <c r="A38" s="164"/>
      <c r="C38" s="165"/>
      <c r="G38" s="166"/>
      <c r="I38" s="166"/>
      <c r="J38" s="166"/>
      <c r="K38" s="166"/>
      <c r="L38" s="166"/>
      <c r="M38" s="166"/>
      <c r="N38" s="166"/>
      <c r="O38" s="166"/>
      <c r="P38" s="166"/>
      <c r="Q38" s="166"/>
    </row>
    <row r="39" spans="1:17" ht="16.5" customHeight="1" x14ac:dyDescent="0.2">
      <c r="A39" s="164"/>
      <c r="D39" s="167" t="s">
        <v>66</v>
      </c>
      <c r="G39" s="168"/>
      <c r="I39" s="168"/>
      <c r="J39" s="168"/>
      <c r="K39" s="168"/>
      <c r="L39" s="168"/>
      <c r="M39" s="168"/>
      <c r="N39" s="168"/>
      <c r="O39" s="168"/>
      <c r="P39" s="168"/>
      <c r="Q39" s="168"/>
    </row>
    <row r="40" spans="1:17" ht="16.5" customHeight="1" x14ac:dyDescent="0.2">
      <c r="A40" s="169"/>
      <c r="D40" s="170">
        <f ca="1">D35+H35</f>
        <v>422479.27903744014</v>
      </c>
      <c r="G40" s="171"/>
      <c r="I40" s="171"/>
      <c r="J40" s="171"/>
      <c r="K40" s="171"/>
      <c r="L40" s="171"/>
      <c r="M40" s="171"/>
      <c r="N40" s="171"/>
      <c r="O40" s="171"/>
      <c r="P40" s="171"/>
      <c r="Q40" s="171"/>
    </row>
    <row r="41" spans="1:17" ht="16.5" customHeight="1" x14ac:dyDescent="0.2">
      <c r="A41" s="169"/>
      <c r="E41" s="172"/>
      <c r="F41" s="172"/>
      <c r="G41" s="172"/>
      <c r="H41" s="173"/>
      <c r="I41" s="173"/>
      <c r="J41" s="173"/>
      <c r="K41" s="173"/>
      <c r="L41" s="173"/>
      <c r="M41" s="173"/>
      <c r="N41" s="173"/>
      <c r="O41" s="173"/>
      <c r="P41" s="173"/>
      <c r="Q41" s="173"/>
    </row>
    <row r="42" spans="1:17" ht="16.5" customHeight="1" x14ac:dyDescent="0.15">
      <c r="A42" s="133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</row>
    <row r="43" spans="1:17" ht="16.5" customHeight="1" x14ac:dyDescent="0.2">
      <c r="A43" s="169"/>
      <c r="D43" s="174" t="str">
        <f>B28</f>
        <v>Initial Investment</v>
      </c>
      <c r="H43" s="175"/>
      <c r="I43" s="175"/>
      <c r="J43" s="175"/>
      <c r="K43" s="175"/>
      <c r="L43" s="175"/>
      <c r="M43" s="175"/>
      <c r="N43" s="175"/>
      <c r="O43" s="175"/>
      <c r="P43" s="175"/>
      <c r="Q43" s="175"/>
    </row>
    <row r="44" spans="1:17" ht="16.5" customHeight="1" x14ac:dyDescent="0.2">
      <c r="A44" s="169"/>
      <c r="D44" s="176">
        <f>D28</f>
        <v>237000</v>
      </c>
      <c r="H44" s="177"/>
      <c r="I44" s="177"/>
      <c r="J44" s="177"/>
      <c r="K44" s="177"/>
      <c r="L44" s="177"/>
      <c r="M44" s="177"/>
      <c r="N44" s="177"/>
      <c r="O44" s="177"/>
      <c r="P44" s="177"/>
      <c r="Q44" s="177"/>
    </row>
    <row r="45" spans="1:17" ht="16.5" customHeight="1" x14ac:dyDescent="0.2">
      <c r="A45" s="169"/>
      <c r="C45" s="165"/>
      <c r="H45" s="175"/>
      <c r="I45" s="175"/>
      <c r="J45" s="175"/>
      <c r="K45" s="175"/>
      <c r="L45" s="175"/>
      <c r="M45" s="175"/>
      <c r="N45" s="175"/>
      <c r="O45" s="175"/>
      <c r="P45" s="175"/>
      <c r="Q45" s="175"/>
    </row>
    <row r="46" spans="1:17" ht="16.5" customHeight="1" x14ac:dyDescent="0.15">
      <c r="A46" s="133"/>
      <c r="C46" s="178" t="s">
        <v>89</v>
      </c>
      <c r="F46" s="178" t="s">
        <v>90</v>
      </c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</row>
    <row r="47" spans="1:17" ht="16.5" customHeight="1" x14ac:dyDescent="0.15">
      <c r="A47" s="133"/>
      <c r="C47" s="179">
        <f ca="1">(D35/D21)/D26</f>
        <v>5.4584182710303165E-2</v>
      </c>
      <c r="F47" s="180">
        <f>H33</f>
        <v>0.1236771164616125</v>
      </c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</row>
    <row r="48" spans="1:17" ht="16.5" customHeight="1" x14ac:dyDescent="0.15">
      <c r="A48" s="133"/>
      <c r="C48" s="119" t="s">
        <v>91</v>
      </c>
      <c r="F48" s="119" t="s">
        <v>92</v>
      </c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</row>
    <row r="49" spans="1:17" ht="16.5" customHeight="1" x14ac:dyDescent="0.15">
      <c r="A49" s="133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</row>
    <row r="50" spans="1:17" ht="16.5" customHeight="1" x14ac:dyDescent="0.15">
      <c r="A50" s="133"/>
      <c r="D50" s="181" t="s">
        <v>93</v>
      </c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</row>
    <row r="51" spans="1:17" ht="16.5" customHeight="1" x14ac:dyDescent="0.15">
      <c r="A51" s="133"/>
      <c r="D51" s="182">
        <f ca="1">(D40/D28)/D26</f>
        <v>0.17826129917191566</v>
      </c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</row>
    <row r="52" spans="1:17" ht="13" x14ac:dyDescent="0.15">
      <c r="A52" s="133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</row>
    <row r="53" spans="1:17" ht="13" x14ac:dyDescent="0.15">
      <c r="A53" s="82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</row>
    <row r="54" spans="1:17" ht="13" x14ac:dyDescent="0.15">
      <c r="A54" s="82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</row>
    <row r="55" spans="1:17" ht="13" x14ac:dyDescent="0.15">
      <c r="A55" s="82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</row>
    <row r="56" spans="1:17" ht="13" x14ac:dyDescent="0.15">
      <c r="A56" s="82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</row>
    <row r="57" spans="1:17" ht="13" x14ac:dyDescent="0.15">
      <c r="A57" s="82"/>
      <c r="B57" s="118"/>
      <c r="C57" s="118"/>
      <c r="D57" s="183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</row>
    <row r="58" spans="1:17" ht="13" x14ac:dyDescent="0.15">
      <c r="A58" s="8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</row>
    <row r="59" spans="1:17" ht="13" x14ac:dyDescent="0.15">
      <c r="A59" s="82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</row>
    <row r="60" spans="1:17" ht="13" x14ac:dyDescent="0.15">
      <c r="A60" s="8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</row>
    <row r="61" spans="1:17" ht="13" x14ac:dyDescent="0.15">
      <c r="A61" s="8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</row>
    <row r="62" spans="1:17" ht="13" x14ac:dyDescent="0.15">
      <c r="A62" s="133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</row>
    <row r="63" spans="1:17" ht="13" x14ac:dyDescent="0.15">
      <c r="A63" s="8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</row>
    <row r="64" spans="1:17" ht="13" x14ac:dyDescent="0.15">
      <c r="A64" s="8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</row>
    <row r="65" spans="1:17" ht="13" x14ac:dyDescent="0.15">
      <c r="A65" s="8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</row>
    <row r="66" spans="1:17" ht="13" x14ac:dyDescent="0.15">
      <c r="A66" s="8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</row>
    <row r="67" spans="1:17" ht="13" x14ac:dyDescent="0.15">
      <c r="A67" s="8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</row>
    <row r="68" spans="1:17" ht="13" x14ac:dyDescent="0.15">
      <c r="A68" s="8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</row>
    <row r="69" spans="1:17" ht="13" x14ac:dyDescent="0.15">
      <c r="A69" s="8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</row>
    <row r="70" spans="1:17" ht="13" x14ac:dyDescent="0.15">
      <c r="A70" s="185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</row>
    <row r="71" spans="1:17" ht="13" x14ac:dyDescent="0.15">
      <c r="A71" s="8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</row>
    <row r="72" spans="1:17" ht="13" x14ac:dyDescent="0.15">
      <c r="A72" s="8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</row>
    <row r="73" spans="1:17" ht="13" x14ac:dyDescent="0.15">
      <c r="A73" s="82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</row>
    <row r="74" spans="1:17" ht="13" x14ac:dyDescent="0.15">
      <c r="A74" s="8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</row>
    <row r="75" spans="1:17" ht="13" x14ac:dyDescent="0.15">
      <c r="A75" s="82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</row>
    <row r="76" spans="1:17" ht="13" x14ac:dyDescent="0.15">
      <c r="A76" s="186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</row>
    <row r="77" spans="1:17" ht="13" x14ac:dyDescent="0.15">
      <c r="A77" s="185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</row>
    <row r="78" spans="1:17" ht="13" x14ac:dyDescent="0.15">
      <c r="A78" s="8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</row>
    <row r="79" spans="1:17" ht="13" x14ac:dyDescent="0.15">
      <c r="A79" s="82"/>
      <c r="B79" s="250"/>
      <c r="C79" s="217"/>
      <c r="D79" s="119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</row>
  </sheetData>
  <mergeCells count="55">
    <mergeCell ref="B19:C19"/>
    <mergeCell ref="B20:C20"/>
    <mergeCell ref="B21:C21"/>
    <mergeCell ref="B22:C22"/>
    <mergeCell ref="F19:G19"/>
    <mergeCell ref="F20:G20"/>
    <mergeCell ref="F21:G21"/>
    <mergeCell ref="F10:G10"/>
    <mergeCell ref="F11:G11"/>
    <mergeCell ref="F12:G12"/>
    <mergeCell ref="F13:G13"/>
    <mergeCell ref="F14:G14"/>
    <mergeCell ref="F15:G15"/>
    <mergeCell ref="F16:G16"/>
    <mergeCell ref="B13:C13"/>
    <mergeCell ref="B14:C14"/>
    <mergeCell ref="B15:C15"/>
    <mergeCell ref="F17:G17"/>
    <mergeCell ref="F18:H18"/>
    <mergeCell ref="B16:C16"/>
    <mergeCell ref="B17:C17"/>
    <mergeCell ref="B18:C18"/>
    <mergeCell ref="F9:G9"/>
    <mergeCell ref="B9:C9"/>
    <mergeCell ref="B10:C10"/>
    <mergeCell ref="B11:C11"/>
    <mergeCell ref="B12:C12"/>
    <mergeCell ref="B6:C6"/>
    <mergeCell ref="F6:G6"/>
    <mergeCell ref="B7:C7"/>
    <mergeCell ref="F7:G7"/>
    <mergeCell ref="B8:C8"/>
    <mergeCell ref="F8:G8"/>
    <mergeCell ref="F4:G4"/>
    <mergeCell ref="F5:G5"/>
    <mergeCell ref="B1:H1"/>
    <mergeCell ref="B2:C2"/>
    <mergeCell ref="F2:G2"/>
    <mergeCell ref="B3:C3"/>
    <mergeCell ref="F3:G3"/>
    <mergeCell ref="B4:C4"/>
    <mergeCell ref="B5:C5"/>
    <mergeCell ref="B79:C79"/>
    <mergeCell ref="B24:C24"/>
    <mergeCell ref="B25:C25"/>
    <mergeCell ref="B26:C26"/>
    <mergeCell ref="B27:C27"/>
    <mergeCell ref="B28:C28"/>
    <mergeCell ref="B29:C29"/>
    <mergeCell ref="B31:C31"/>
    <mergeCell ref="B32:C32"/>
    <mergeCell ref="B33:C33"/>
    <mergeCell ref="B35:C35"/>
    <mergeCell ref="F35:G35"/>
    <mergeCell ref="B37:C37"/>
  </mergeCells>
  <printOptions horizontalCentered="1" gridLines="1"/>
  <pageMargins left="0.25" right="0.25" top="0.75" bottom="0.75" header="0" footer="0"/>
  <pageSetup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23"/>
  <sheetViews>
    <sheetView workbookViewId="0">
      <pane xSplit="1" topLeftCell="B1" activePane="topRight" state="frozen"/>
      <selection pane="topRight" activeCell="C2" sqref="C2"/>
    </sheetView>
  </sheetViews>
  <sheetFormatPr baseColWidth="10" defaultColWidth="12.6640625" defaultRowHeight="15.75" customHeight="1" x14ac:dyDescent="0.15"/>
  <sheetData>
    <row r="1" spans="1:13" ht="15.75" customHeight="1" x14ac:dyDescent="0.15">
      <c r="A1" s="273" t="s">
        <v>44</v>
      </c>
      <c r="B1" s="274" t="s">
        <v>94</v>
      </c>
      <c r="C1" s="217"/>
      <c r="D1" s="274" t="s">
        <v>95</v>
      </c>
      <c r="E1" s="217"/>
      <c r="F1" s="275" t="s">
        <v>96</v>
      </c>
      <c r="G1" s="217"/>
      <c r="H1" s="275" t="s">
        <v>97</v>
      </c>
      <c r="I1" s="217"/>
      <c r="J1" s="276" t="s">
        <v>98</v>
      </c>
      <c r="K1" s="217"/>
      <c r="L1" s="276" t="s">
        <v>99</v>
      </c>
      <c r="M1" s="217"/>
    </row>
    <row r="2" spans="1:13" ht="15.75" customHeight="1" x14ac:dyDescent="0.15">
      <c r="A2" s="217"/>
      <c r="B2" s="188" t="s">
        <v>100</v>
      </c>
      <c r="C2" s="188" t="s">
        <v>101</v>
      </c>
      <c r="D2" s="188" t="s">
        <v>100</v>
      </c>
      <c r="E2" s="188" t="s">
        <v>101</v>
      </c>
      <c r="F2" s="189" t="s">
        <v>100</v>
      </c>
      <c r="G2" s="189" t="s">
        <v>101</v>
      </c>
      <c r="H2" s="189" t="s">
        <v>100</v>
      </c>
      <c r="I2" s="189" t="s">
        <v>101</v>
      </c>
      <c r="J2" s="190" t="s">
        <v>100</v>
      </c>
      <c r="K2" s="190" t="s">
        <v>101</v>
      </c>
      <c r="L2" s="190" t="s">
        <v>100</v>
      </c>
      <c r="M2" s="190" t="s">
        <v>101</v>
      </c>
    </row>
    <row r="3" spans="1:13" ht="15.75" customHeight="1" x14ac:dyDescent="0.15">
      <c r="A3" s="187">
        <v>2014</v>
      </c>
      <c r="B3" s="191">
        <v>81450</v>
      </c>
      <c r="C3" s="192"/>
      <c r="D3" s="191"/>
      <c r="E3" s="193"/>
      <c r="F3" s="194">
        <v>592</v>
      </c>
      <c r="G3" s="192"/>
      <c r="H3" s="194"/>
      <c r="I3" s="193"/>
      <c r="J3" s="195">
        <v>1280</v>
      </c>
      <c r="K3" s="192"/>
      <c r="L3" s="195"/>
      <c r="M3" s="192"/>
    </row>
    <row r="4" spans="1:13" ht="15.75" customHeight="1" x14ac:dyDescent="0.15">
      <c r="A4" s="187">
        <v>2015</v>
      </c>
      <c r="B4" s="191">
        <v>92225</v>
      </c>
      <c r="C4" s="192"/>
      <c r="D4" s="196">
        <f t="shared" ref="D4:D13" si="0">(B4-B3)/B3</f>
        <v>0.13228974831184775</v>
      </c>
      <c r="E4" s="193"/>
      <c r="F4" s="194">
        <v>608</v>
      </c>
      <c r="G4" s="192"/>
      <c r="H4" s="197">
        <f t="shared" ref="H4:H13" si="1">(F4-F3)/F3</f>
        <v>2.7027027027027029E-2</v>
      </c>
      <c r="I4" s="193"/>
      <c r="J4" s="195">
        <v>1316</v>
      </c>
      <c r="K4" s="192"/>
      <c r="L4" s="198">
        <f t="shared" ref="L4:L13" si="2">(J4-J3)/J3</f>
        <v>2.8125000000000001E-2</v>
      </c>
      <c r="M4" s="192"/>
    </row>
    <row r="5" spans="1:13" ht="15.75" customHeight="1" x14ac:dyDescent="0.15">
      <c r="A5" s="187">
        <v>2016</v>
      </c>
      <c r="B5" s="191">
        <v>105000</v>
      </c>
      <c r="C5" s="192"/>
      <c r="D5" s="196">
        <f t="shared" si="0"/>
        <v>0.13851992409867173</v>
      </c>
      <c r="E5" s="193"/>
      <c r="F5" s="194">
        <v>627</v>
      </c>
      <c r="G5" s="192"/>
      <c r="H5" s="197">
        <f t="shared" si="1"/>
        <v>3.125E-2</v>
      </c>
      <c r="I5" s="193"/>
      <c r="J5" s="195">
        <v>1432</v>
      </c>
      <c r="K5" s="192"/>
      <c r="L5" s="198">
        <f t="shared" si="2"/>
        <v>8.8145896656534953E-2</v>
      </c>
      <c r="M5" s="192"/>
    </row>
    <row r="6" spans="1:13" ht="15.75" customHeight="1" x14ac:dyDescent="0.15">
      <c r="A6" s="187">
        <v>2017</v>
      </c>
      <c r="B6" s="191">
        <v>115500</v>
      </c>
      <c r="C6" s="192"/>
      <c r="D6" s="196">
        <f t="shared" si="0"/>
        <v>0.1</v>
      </c>
      <c r="E6" s="193"/>
      <c r="F6" s="194">
        <v>649</v>
      </c>
      <c r="G6" s="192"/>
      <c r="H6" s="197">
        <f t="shared" si="1"/>
        <v>3.5087719298245612E-2</v>
      </c>
      <c r="I6" s="193"/>
      <c r="J6" s="195">
        <v>1498</v>
      </c>
      <c r="K6" s="192"/>
      <c r="L6" s="198">
        <f t="shared" si="2"/>
        <v>4.6089385474860335E-2</v>
      </c>
      <c r="M6" s="192"/>
    </row>
    <row r="7" spans="1:13" ht="15.75" customHeight="1" x14ac:dyDescent="0.15">
      <c r="A7" s="187">
        <v>2018</v>
      </c>
      <c r="B7" s="191">
        <v>128000</v>
      </c>
      <c r="C7" s="192"/>
      <c r="D7" s="196">
        <f t="shared" si="0"/>
        <v>0.10822510822510822</v>
      </c>
      <c r="E7" s="193"/>
      <c r="F7" s="194">
        <v>671</v>
      </c>
      <c r="G7" s="192"/>
      <c r="H7" s="197">
        <f t="shared" si="1"/>
        <v>3.3898305084745763E-2</v>
      </c>
      <c r="I7" s="193"/>
      <c r="J7" s="195">
        <v>1647</v>
      </c>
      <c r="K7" s="192"/>
      <c r="L7" s="198">
        <f t="shared" si="2"/>
        <v>9.9465954606141521E-2</v>
      </c>
      <c r="M7" s="192"/>
    </row>
    <row r="8" spans="1:13" ht="15.75" customHeight="1" x14ac:dyDescent="0.15">
      <c r="A8" s="187">
        <v>2019</v>
      </c>
      <c r="B8" s="191">
        <v>142000</v>
      </c>
      <c r="C8" s="192"/>
      <c r="D8" s="196">
        <f t="shared" si="0"/>
        <v>0.109375</v>
      </c>
      <c r="E8" s="193"/>
      <c r="F8" s="194">
        <v>690</v>
      </c>
      <c r="G8" s="192"/>
      <c r="H8" s="197">
        <f t="shared" si="1"/>
        <v>2.8315946348733235E-2</v>
      </c>
      <c r="I8" s="193"/>
      <c r="J8" s="195">
        <v>1691</v>
      </c>
      <c r="K8" s="192"/>
      <c r="L8" s="198">
        <f t="shared" si="2"/>
        <v>2.6715239829993929E-2</v>
      </c>
      <c r="M8" s="192"/>
    </row>
    <row r="9" spans="1:13" ht="15.75" customHeight="1" x14ac:dyDescent="0.15">
      <c r="A9" s="187">
        <v>2020</v>
      </c>
      <c r="B9" s="191">
        <v>159000</v>
      </c>
      <c r="C9" s="192"/>
      <c r="D9" s="196">
        <f t="shared" si="0"/>
        <v>0.11971830985915492</v>
      </c>
      <c r="E9" s="193"/>
      <c r="F9" s="194">
        <v>710</v>
      </c>
      <c r="G9" s="192"/>
      <c r="H9" s="197">
        <f t="shared" si="1"/>
        <v>2.8985507246376812E-2</v>
      </c>
      <c r="I9" s="193"/>
      <c r="J9" s="195">
        <v>1814</v>
      </c>
      <c r="K9" s="192"/>
      <c r="L9" s="198">
        <f t="shared" si="2"/>
        <v>7.2738024837374335E-2</v>
      </c>
      <c r="M9" s="192"/>
    </row>
    <row r="10" spans="1:13" ht="15.75" customHeight="1" x14ac:dyDescent="0.15">
      <c r="A10" s="187">
        <v>2021</v>
      </c>
      <c r="B10" s="191">
        <v>176000</v>
      </c>
      <c r="C10" s="192"/>
      <c r="D10" s="196">
        <f t="shared" si="0"/>
        <v>0.1069182389937107</v>
      </c>
      <c r="E10" s="193"/>
      <c r="F10" s="194">
        <v>737</v>
      </c>
      <c r="G10" s="192"/>
      <c r="H10" s="197">
        <f t="shared" si="1"/>
        <v>3.8028169014084505E-2</v>
      </c>
      <c r="I10" s="193"/>
      <c r="J10" s="195">
        <v>1907</v>
      </c>
      <c r="K10" s="192"/>
      <c r="L10" s="198">
        <f t="shared" si="2"/>
        <v>5.1267916207276734E-2</v>
      </c>
      <c r="M10" s="192"/>
    </row>
    <row r="11" spans="1:13" ht="15.75" customHeight="1" x14ac:dyDescent="0.15">
      <c r="A11" s="187">
        <v>2022</v>
      </c>
      <c r="B11" s="191">
        <v>194000</v>
      </c>
      <c r="C11" s="192"/>
      <c r="D11" s="196">
        <f t="shared" si="0"/>
        <v>0.10227272727272728</v>
      </c>
      <c r="E11" s="193"/>
      <c r="F11" s="194">
        <v>755</v>
      </c>
      <c r="G11" s="192"/>
      <c r="H11" s="197">
        <f t="shared" si="1"/>
        <v>2.4423337856173677E-2</v>
      </c>
      <c r="I11" s="193"/>
      <c r="J11" s="195">
        <v>2178</v>
      </c>
      <c r="K11" s="192"/>
      <c r="L11" s="198">
        <f t="shared" si="2"/>
        <v>0.14210802307288936</v>
      </c>
      <c r="M11" s="192"/>
    </row>
    <row r="12" spans="1:13" ht="15.75" customHeight="1" x14ac:dyDescent="0.15">
      <c r="A12" s="187">
        <v>2023</v>
      </c>
      <c r="B12" s="191">
        <v>210000</v>
      </c>
      <c r="C12" s="192"/>
      <c r="D12" s="196">
        <f t="shared" si="0"/>
        <v>8.247422680412371E-2</v>
      </c>
      <c r="E12" s="193"/>
      <c r="F12" s="194">
        <v>780</v>
      </c>
      <c r="G12" s="192"/>
      <c r="H12" s="197">
        <f t="shared" si="1"/>
        <v>3.3112582781456956E-2</v>
      </c>
      <c r="I12" s="193"/>
      <c r="J12" s="195">
        <v>2302</v>
      </c>
      <c r="K12" s="192"/>
      <c r="L12" s="198">
        <f t="shared" si="2"/>
        <v>5.6932966023875112E-2</v>
      </c>
      <c r="M12" s="192"/>
    </row>
    <row r="13" spans="1:13" ht="15.75" customHeight="1" x14ac:dyDescent="0.15">
      <c r="A13" s="187">
        <v>2024</v>
      </c>
      <c r="B13" s="191">
        <v>228450</v>
      </c>
      <c r="C13" s="192">
        <f>B13</f>
        <v>228450</v>
      </c>
      <c r="D13" s="196">
        <f t="shared" si="0"/>
        <v>8.7857142857142856E-2</v>
      </c>
      <c r="E13" s="199">
        <f>AVERAGE(D4:D13)</f>
        <v>0.1087650426422487</v>
      </c>
      <c r="F13" s="194">
        <v>800</v>
      </c>
      <c r="G13" s="192">
        <f>F13</f>
        <v>800</v>
      </c>
      <c r="H13" s="197">
        <f t="shared" si="1"/>
        <v>2.564102564102564E-2</v>
      </c>
      <c r="I13" s="199">
        <f>AVERAGE(H4:H13)</f>
        <v>3.0576962029786926E-2</v>
      </c>
      <c r="J13" s="195">
        <v>2611</v>
      </c>
      <c r="K13" s="192">
        <f>J13</f>
        <v>2611</v>
      </c>
      <c r="L13" s="198">
        <f t="shared" si="2"/>
        <v>0.13423110338835795</v>
      </c>
      <c r="M13" s="199">
        <f>AVERAGE(L4:L13)</f>
        <v>7.4581951009730418E-2</v>
      </c>
    </row>
    <row r="14" spans="1:13" ht="15.75" customHeight="1" x14ac:dyDescent="0.15">
      <c r="A14" s="188">
        <v>2025</v>
      </c>
      <c r="B14" s="193"/>
      <c r="C14" s="200">
        <f>B13*(1+E13)</f>
        <v>253297.37399162169</v>
      </c>
      <c r="D14" s="193"/>
      <c r="E14" s="201">
        <f t="shared" ref="E14:E23" si="3">E13</f>
        <v>0.1087650426422487</v>
      </c>
      <c r="F14" s="193"/>
      <c r="G14" s="202">
        <f t="shared" ref="G14:G23" si="4">G13+(($F$13-$F$3)/10)</f>
        <v>820.8</v>
      </c>
      <c r="H14" s="193" t="s">
        <v>102</v>
      </c>
      <c r="I14" s="203">
        <f t="shared" ref="I14:I23" si="5">$I$13</f>
        <v>3.0576962029786926E-2</v>
      </c>
      <c r="J14" s="192"/>
      <c r="K14" s="204">
        <f t="shared" ref="K14:K23" si="6">K13*(1+M14)</f>
        <v>2805.7334740864057</v>
      </c>
      <c r="L14" s="192"/>
      <c r="M14" s="198">
        <f t="shared" ref="M14:M23" si="7">$M$13</f>
        <v>7.4581951009730418E-2</v>
      </c>
    </row>
    <row r="15" spans="1:13" ht="15.75" customHeight="1" x14ac:dyDescent="0.15">
      <c r="A15" s="188">
        <v>2026</v>
      </c>
      <c r="B15" s="193"/>
      <c r="C15" s="200">
        <f t="shared" ref="C15:C23" si="8">C14*(1+E15)</f>
        <v>280847.27367498999</v>
      </c>
      <c r="D15" s="193"/>
      <c r="E15" s="201">
        <f t="shared" si="3"/>
        <v>0.1087650426422487</v>
      </c>
      <c r="F15" s="193"/>
      <c r="G15" s="202">
        <f t="shared" si="4"/>
        <v>841.59999999999991</v>
      </c>
      <c r="H15" s="193"/>
      <c r="I15" s="203">
        <f t="shared" si="5"/>
        <v>3.0576962029786926E-2</v>
      </c>
      <c r="J15" s="192"/>
      <c r="K15" s="204">
        <f t="shared" si="6"/>
        <v>3014.9905505970787</v>
      </c>
      <c r="L15" s="192"/>
      <c r="M15" s="198">
        <f t="shared" si="7"/>
        <v>7.4581951009730418E-2</v>
      </c>
    </row>
    <row r="16" spans="1:13" ht="15.75" customHeight="1" x14ac:dyDescent="0.15">
      <c r="A16" s="188">
        <v>2027</v>
      </c>
      <c r="B16" s="193"/>
      <c r="C16" s="200">
        <f t="shared" si="8"/>
        <v>311393.63937220955</v>
      </c>
      <c r="D16" s="193"/>
      <c r="E16" s="201">
        <f t="shared" si="3"/>
        <v>0.1087650426422487</v>
      </c>
      <c r="F16" s="193"/>
      <c r="G16" s="202">
        <f t="shared" si="4"/>
        <v>862.39999999999986</v>
      </c>
      <c r="H16" s="193"/>
      <c r="I16" s="203">
        <f t="shared" si="5"/>
        <v>3.0576962029786926E-2</v>
      </c>
      <c r="J16" s="192"/>
      <c r="K16" s="204">
        <f t="shared" si="6"/>
        <v>3239.8544281365098</v>
      </c>
      <c r="L16" s="192"/>
      <c r="M16" s="198">
        <f t="shared" si="7"/>
        <v>7.4581951009730418E-2</v>
      </c>
    </row>
    <row r="17" spans="1:13" ht="15.75" customHeight="1" x14ac:dyDescent="0.15">
      <c r="A17" s="188">
        <v>2028</v>
      </c>
      <c r="B17" s="193"/>
      <c r="C17" s="200">
        <f t="shared" si="8"/>
        <v>345262.38183705293</v>
      </c>
      <c r="D17" s="193"/>
      <c r="E17" s="201">
        <f t="shared" si="3"/>
        <v>0.1087650426422487</v>
      </c>
      <c r="F17" s="193"/>
      <c r="G17" s="202">
        <f t="shared" si="4"/>
        <v>883.19999999999982</v>
      </c>
      <c r="H17" s="193"/>
      <c r="I17" s="203">
        <f t="shared" si="5"/>
        <v>3.0576962029786926E-2</v>
      </c>
      <c r="J17" s="192"/>
      <c r="K17" s="204">
        <f t="shared" si="6"/>
        <v>3481.4890923744447</v>
      </c>
      <c r="L17" s="192"/>
      <c r="M17" s="198">
        <f t="shared" si="7"/>
        <v>7.4581951009730418E-2</v>
      </c>
    </row>
    <row r="18" spans="1:13" ht="15.75" customHeight="1" x14ac:dyDescent="0.15">
      <c r="A18" s="188">
        <v>2029</v>
      </c>
      <c r="B18" s="193"/>
      <c r="C18" s="200">
        <f t="shared" si="8"/>
        <v>382814.85952032433</v>
      </c>
      <c r="D18" s="193"/>
      <c r="E18" s="201">
        <f t="shared" si="3"/>
        <v>0.1087650426422487</v>
      </c>
      <c r="F18" s="193"/>
      <c r="G18" s="202">
        <f t="shared" si="4"/>
        <v>903.99999999999977</v>
      </c>
      <c r="H18" s="193"/>
      <c r="I18" s="203">
        <f t="shared" si="5"/>
        <v>3.0576962029786926E-2</v>
      </c>
      <c r="J18" s="192"/>
      <c r="K18" s="204">
        <f t="shared" si="6"/>
        <v>3741.1453413028257</v>
      </c>
      <c r="L18" s="192"/>
      <c r="M18" s="198">
        <f t="shared" si="7"/>
        <v>7.4581951009730418E-2</v>
      </c>
    </row>
    <row r="19" spans="1:13" ht="15.75" customHeight="1" x14ac:dyDescent="0.15">
      <c r="A19" s="188">
        <v>2030</v>
      </c>
      <c r="B19" s="193"/>
      <c r="C19" s="200">
        <f t="shared" si="8"/>
        <v>424451.73404013884</v>
      </c>
      <c r="D19" s="193"/>
      <c r="E19" s="201">
        <f t="shared" si="3"/>
        <v>0.1087650426422487</v>
      </c>
      <c r="F19" s="193"/>
      <c r="G19" s="202">
        <f t="shared" si="4"/>
        <v>924.79999999999973</v>
      </c>
      <c r="H19" s="193"/>
      <c r="I19" s="203">
        <f t="shared" si="5"/>
        <v>3.0576962029786926E-2</v>
      </c>
      <c r="J19" s="192"/>
      <c r="K19" s="204">
        <f t="shared" si="6"/>
        <v>4020.1672598681539</v>
      </c>
      <c r="L19" s="192"/>
      <c r="M19" s="198">
        <f t="shared" si="7"/>
        <v>7.4581951009730418E-2</v>
      </c>
    </row>
    <row r="20" spans="1:13" ht="15.75" customHeight="1" x14ac:dyDescent="0.15">
      <c r="A20" s="188">
        <v>2031</v>
      </c>
      <c r="B20" s="193"/>
      <c r="C20" s="200">
        <f t="shared" si="8"/>
        <v>470617.24499259092</v>
      </c>
      <c r="D20" s="193"/>
      <c r="E20" s="201">
        <f t="shared" si="3"/>
        <v>0.1087650426422487</v>
      </c>
      <c r="F20" s="193"/>
      <c r="G20" s="202">
        <f t="shared" si="4"/>
        <v>945.59999999999968</v>
      </c>
      <c r="H20" s="193"/>
      <c r="I20" s="203">
        <f t="shared" si="5"/>
        <v>3.0576962029786926E-2</v>
      </c>
      <c r="J20" s="192"/>
      <c r="K20" s="204">
        <f t="shared" si="6"/>
        <v>4319.999177494562</v>
      </c>
      <c r="L20" s="192"/>
      <c r="M20" s="198">
        <f t="shared" si="7"/>
        <v>7.4581951009730418E-2</v>
      </c>
    </row>
    <row r="21" spans="1:13" ht="15.75" customHeight="1" x14ac:dyDescent="0.15">
      <c r="A21" s="188">
        <v>2032</v>
      </c>
      <c r="B21" s="193"/>
      <c r="C21" s="200">
        <f t="shared" si="8"/>
        <v>521803.94971238764</v>
      </c>
      <c r="D21" s="193"/>
      <c r="E21" s="201">
        <f t="shared" si="3"/>
        <v>0.1087650426422487</v>
      </c>
      <c r="F21" s="193"/>
      <c r="G21" s="202">
        <f t="shared" si="4"/>
        <v>966.39999999999964</v>
      </c>
      <c r="H21" s="193"/>
      <c r="I21" s="203">
        <f t="shared" si="5"/>
        <v>3.0576962029786926E-2</v>
      </c>
      <c r="J21" s="192"/>
      <c r="K21" s="204">
        <f t="shared" si="6"/>
        <v>4642.1931445125365</v>
      </c>
      <c r="L21" s="192"/>
      <c r="M21" s="198">
        <f t="shared" si="7"/>
        <v>7.4581951009730418E-2</v>
      </c>
    </row>
    <row r="22" spans="1:13" ht="15.75" customHeight="1" x14ac:dyDescent="0.15">
      <c r="A22" s="188">
        <v>2033</v>
      </c>
      <c r="B22" s="193"/>
      <c r="C22" s="200">
        <f t="shared" si="8"/>
        <v>578557.97855374927</v>
      </c>
      <c r="D22" s="193"/>
      <c r="E22" s="201">
        <f t="shared" si="3"/>
        <v>0.1087650426422487</v>
      </c>
      <c r="F22" s="193"/>
      <c r="G22" s="202">
        <f t="shared" si="4"/>
        <v>987.19999999999959</v>
      </c>
      <c r="H22" s="193"/>
      <c r="I22" s="203">
        <f t="shared" si="5"/>
        <v>3.0576962029786926E-2</v>
      </c>
      <c r="J22" s="192"/>
      <c r="K22" s="204">
        <f t="shared" si="6"/>
        <v>4988.416966194276</v>
      </c>
      <c r="L22" s="192"/>
      <c r="M22" s="198">
        <f t="shared" si="7"/>
        <v>7.4581951009730418E-2</v>
      </c>
    </row>
    <row r="23" spans="1:13" ht="15.75" customHeight="1" x14ac:dyDescent="0.15">
      <c r="A23" s="188">
        <v>2034</v>
      </c>
      <c r="B23" s="193"/>
      <c r="C23" s="200">
        <f t="shared" si="8"/>
        <v>641484.86176216102</v>
      </c>
      <c r="D23" s="193"/>
      <c r="E23" s="201">
        <f t="shared" si="3"/>
        <v>0.1087650426422487</v>
      </c>
      <c r="F23" s="193"/>
      <c r="G23" s="202">
        <f t="shared" si="4"/>
        <v>1007.9999999999995</v>
      </c>
      <c r="H23" s="193"/>
      <c r="I23" s="203">
        <f t="shared" si="5"/>
        <v>3.0576962029786926E-2</v>
      </c>
      <c r="J23" s="192"/>
      <c r="K23" s="204">
        <f t="shared" si="6"/>
        <v>5360.4628359830849</v>
      </c>
      <c r="L23" s="192"/>
      <c r="M23" s="198">
        <f t="shared" si="7"/>
        <v>7.4581951009730418E-2</v>
      </c>
    </row>
  </sheetData>
  <mergeCells count="7">
    <mergeCell ref="J1:K1"/>
    <mergeCell ref="L1:M1"/>
    <mergeCell ref="A1:A2"/>
    <mergeCell ref="B1:C1"/>
    <mergeCell ref="D1:E1"/>
    <mergeCell ref="F1:G1"/>
    <mergeCell ref="H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D11"/>
  <sheetViews>
    <sheetView workbookViewId="0"/>
  </sheetViews>
  <sheetFormatPr baseColWidth="10" defaultColWidth="12.6640625" defaultRowHeight="15.75" customHeight="1" x14ac:dyDescent="0.15"/>
  <sheetData>
    <row r="1" spans="1:4" ht="15.75" customHeight="1" x14ac:dyDescent="0.15">
      <c r="A1" s="205">
        <v>2024</v>
      </c>
      <c r="B1" s="206">
        <v>6962.1620328263962</v>
      </c>
      <c r="C1" s="206">
        <v>6962.1620328263962</v>
      </c>
      <c r="D1" s="206">
        <v>6962.1620328263962</v>
      </c>
    </row>
    <row r="2" spans="1:4" ht="15.75" customHeight="1" x14ac:dyDescent="0.15">
      <c r="A2" s="205">
        <v>2025</v>
      </c>
      <c r="B2" s="206">
        <v>15829.146834751864</v>
      </c>
      <c r="C2" s="206">
        <v>8866.9848019254678</v>
      </c>
      <c r="D2" s="206">
        <f t="shared" ref="D2:D11" si="0">C2+D1</f>
        <v>15829.146834751864</v>
      </c>
    </row>
    <row r="3" spans="1:4" ht="15.75" customHeight="1" x14ac:dyDescent="0.15">
      <c r="A3" s="205">
        <v>2026</v>
      </c>
      <c r="B3" s="206">
        <v>26757.115947586128</v>
      </c>
      <c r="C3" s="206">
        <v>10927.969112834264</v>
      </c>
      <c r="D3" s="206">
        <f t="shared" si="0"/>
        <v>26757.115947586128</v>
      </c>
    </row>
    <row r="4" spans="1:4" ht="15.75" customHeight="1" x14ac:dyDescent="0.15">
      <c r="A4" s="205">
        <v>2027</v>
      </c>
      <c r="B4" s="206">
        <v>39914.296292917701</v>
      </c>
      <c r="C4" s="206">
        <v>13157.180345331575</v>
      </c>
      <c r="D4" s="206">
        <f t="shared" si="0"/>
        <v>39914.296292917701</v>
      </c>
    </row>
    <row r="5" spans="1:4" ht="15.75" customHeight="1" x14ac:dyDescent="0.15">
      <c r="A5" s="205">
        <v>2028</v>
      </c>
      <c r="B5" s="206">
        <v>55481.892580184474</v>
      </c>
      <c r="C5" s="206">
        <v>15567.596287266775</v>
      </c>
      <c r="D5" s="206">
        <f t="shared" si="0"/>
        <v>55481.892580184474</v>
      </c>
    </row>
    <row r="6" spans="1:4" ht="15.75" customHeight="1" x14ac:dyDescent="0.15">
      <c r="A6" s="205">
        <v>2029</v>
      </c>
      <c r="B6" s="206">
        <v>73655.068142625547</v>
      </c>
      <c r="C6" s="206">
        <v>18173.175562441073</v>
      </c>
      <c r="D6" s="206">
        <f t="shared" si="0"/>
        <v>73655.068142625547</v>
      </c>
    </row>
    <row r="7" spans="1:4" ht="15.75" customHeight="1" x14ac:dyDescent="0.15">
      <c r="A7" s="205">
        <v>2030</v>
      </c>
      <c r="B7" s="206">
        <v>94643.999316079222</v>
      </c>
      <c r="C7" s="206">
        <v>20988.931173453675</v>
      </c>
      <c r="D7" s="206">
        <f t="shared" si="0"/>
        <v>94643.999316079222</v>
      </c>
    </row>
    <row r="8" spans="1:4" ht="15.75" customHeight="1" x14ac:dyDescent="0.15">
      <c r="A8" s="205">
        <v>2031</v>
      </c>
      <c r="B8" s="206">
        <v>118675.00885742501</v>
      </c>
      <c r="C8" s="206">
        <v>24031.009541345793</v>
      </c>
      <c r="D8" s="206">
        <f t="shared" si="0"/>
        <v>118675.00885742501</v>
      </c>
    </row>
    <row r="9" spans="1:4" ht="15.75" customHeight="1" x14ac:dyDescent="0.15">
      <c r="A9" s="205">
        <v>2032</v>
      </c>
      <c r="B9" s="206">
        <v>145991.78430978922</v>
      </c>
      <c r="C9" s="206">
        <v>27316.775452364211</v>
      </c>
      <c r="D9" s="206">
        <f t="shared" si="0"/>
        <v>145991.78430978922</v>
      </c>
    </row>
    <row r="10" spans="1:4" ht="15.75" customHeight="1" x14ac:dyDescent="0.15">
      <c r="A10" s="205">
        <v>2033</v>
      </c>
      <c r="B10" s="206">
        <v>176856.6876625687</v>
      </c>
      <c r="C10" s="206">
        <v>30864.903352779475</v>
      </c>
      <c r="D10" s="206">
        <f t="shared" si="0"/>
        <v>176856.6876625687</v>
      </c>
    </row>
    <row r="11" spans="1:4" ht="15.75" customHeight="1" x14ac:dyDescent="0.15">
      <c r="A11" s="205">
        <v>2034</v>
      </c>
      <c r="B11" s="206">
        <v>563136.81458982849</v>
      </c>
      <c r="C11" s="206">
        <v>386280.12692725984</v>
      </c>
      <c r="D11" s="206">
        <f t="shared" si="0"/>
        <v>563136.81458982849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F999"/>
  <sheetViews>
    <sheetView workbookViewId="0"/>
  </sheetViews>
  <sheetFormatPr baseColWidth="10" defaultColWidth="12.6640625" defaultRowHeight="15.75" customHeight="1" x14ac:dyDescent="0.15"/>
  <sheetData>
    <row r="1" spans="1:6" ht="15.75" customHeight="1" x14ac:dyDescent="0.15">
      <c r="A1" s="207" t="s">
        <v>103</v>
      </c>
      <c r="B1" s="277">
        <f ca="1">TODAY()</f>
        <v>45567</v>
      </c>
      <c r="C1" s="278"/>
      <c r="D1" s="278"/>
      <c r="E1" s="278"/>
      <c r="F1" s="279"/>
    </row>
    <row r="2" spans="1:6" ht="15.75" customHeight="1" x14ac:dyDescent="0.15">
      <c r="A2" s="207" t="s">
        <v>104</v>
      </c>
      <c r="B2" s="280">
        <f>'Phone version'!D9</f>
        <v>146250</v>
      </c>
      <c r="C2" s="278"/>
      <c r="D2" s="278"/>
      <c r="E2" s="278"/>
      <c r="F2" s="279"/>
    </row>
    <row r="3" spans="1:6" ht="15.75" customHeight="1" x14ac:dyDescent="0.15">
      <c r="A3" s="207" t="s">
        <v>105</v>
      </c>
      <c r="B3" s="281">
        <f>'Phone version'!D7</f>
        <v>6.8699999999999997E-2</v>
      </c>
      <c r="C3" s="278"/>
      <c r="D3" s="278"/>
      <c r="E3" s="278"/>
      <c r="F3" s="279"/>
    </row>
    <row r="4" spans="1:6" ht="15.75" customHeight="1" x14ac:dyDescent="0.15">
      <c r="A4" s="207" t="s">
        <v>106</v>
      </c>
      <c r="B4" s="282">
        <f>'Phone version'!D8</f>
        <v>30</v>
      </c>
      <c r="C4" s="278"/>
      <c r="D4" s="278"/>
      <c r="E4" s="278"/>
      <c r="F4" s="279"/>
    </row>
    <row r="5" spans="1:6" ht="15.75" customHeight="1" x14ac:dyDescent="0.15">
      <c r="A5" s="208" t="s">
        <v>107</v>
      </c>
      <c r="B5" s="209">
        <f>PMT(B3/12,B4*12,B2)</f>
        <v>-960.26983059779934</v>
      </c>
      <c r="C5" s="118"/>
      <c r="D5" s="118"/>
      <c r="E5" s="118"/>
      <c r="F5" s="118"/>
    </row>
    <row r="6" spans="1:6" ht="15.75" customHeight="1" x14ac:dyDescent="0.15">
      <c r="A6" s="118"/>
      <c r="B6" s="118"/>
      <c r="C6" s="118"/>
      <c r="D6" s="118"/>
      <c r="E6" s="118"/>
      <c r="F6" s="118"/>
    </row>
    <row r="7" spans="1:6" ht="15.75" customHeight="1" x14ac:dyDescent="0.15">
      <c r="A7" s="210" t="s">
        <v>108</v>
      </c>
      <c r="B7" s="118" t="s">
        <v>109</v>
      </c>
      <c r="C7" s="118" t="s">
        <v>110</v>
      </c>
      <c r="D7" s="118" t="s">
        <v>111</v>
      </c>
      <c r="E7" s="118" t="s">
        <v>112</v>
      </c>
      <c r="F7" s="211" t="s">
        <v>113</v>
      </c>
    </row>
    <row r="8" spans="1:6" ht="15.75" customHeight="1" x14ac:dyDescent="0.15">
      <c r="A8" s="212">
        <f ca="1">B1</f>
        <v>45567</v>
      </c>
      <c r="B8" s="213">
        <v>0</v>
      </c>
      <c r="C8" s="214">
        <v>0</v>
      </c>
      <c r="D8" s="214">
        <v>0</v>
      </c>
      <c r="E8" s="214">
        <v>0</v>
      </c>
      <c r="F8" s="214">
        <f>B2</f>
        <v>146250</v>
      </c>
    </row>
    <row r="9" spans="1:6" ht="15.75" customHeight="1" x14ac:dyDescent="0.15">
      <c r="A9" s="215">
        <f t="shared" ref="A9:A263" ca="1" si="0">DATE(YEAR(A8),MONTH(A8)+1,DAY(A8))</f>
        <v>45598</v>
      </c>
      <c r="B9" s="213">
        <v>1</v>
      </c>
      <c r="C9" s="214">
        <f t="shared" ref="C9:C263" si="1">PMT($B$3/12,$B$4*12,$B$2)</f>
        <v>-960.26983059779934</v>
      </c>
      <c r="D9" s="214">
        <f t="shared" ref="D9:D263" si="2">IPMT($B$3/12,B9,$B$4*12,$B$2)</f>
        <v>-837.28125</v>
      </c>
      <c r="E9" s="214">
        <f t="shared" ref="E9:E263" si="3">C9-D9</f>
        <v>-122.98858059779934</v>
      </c>
      <c r="F9" s="214">
        <f t="shared" ref="F9:F263" si="4">F8+E9</f>
        <v>146127.0114194022</v>
      </c>
    </row>
    <row r="10" spans="1:6" ht="15.75" customHeight="1" x14ac:dyDescent="0.15">
      <c r="A10" s="215">
        <f t="shared" ca="1" si="0"/>
        <v>45628</v>
      </c>
      <c r="B10" s="213">
        <v>2</v>
      </c>
      <c r="C10" s="214">
        <f t="shared" si="1"/>
        <v>-960.26983059779934</v>
      </c>
      <c r="D10" s="214">
        <f t="shared" si="2"/>
        <v>-836.57714037607764</v>
      </c>
      <c r="E10" s="214">
        <f t="shared" si="3"/>
        <v>-123.6926902217217</v>
      </c>
      <c r="F10" s="214">
        <f t="shared" si="4"/>
        <v>146003.31872918049</v>
      </c>
    </row>
    <row r="11" spans="1:6" ht="15.75" customHeight="1" x14ac:dyDescent="0.15">
      <c r="A11" s="215">
        <f t="shared" ca="1" si="0"/>
        <v>45659</v>
      </c>
      <c r="B11" s="213">
        <v>3</v>
      </c>
      <c r="C11" s="214">
        <f t="shared" si="1"/>
        <v>-960.26983059779934</v>
      </c>
      <c r="D11" s="214">
        <f t="shared" si="2"/>
        <v>-835.86899972455831</v>
      </c>
      <c r="E11" s="214">
        <f t="shared" si="3"/>
        <v>-124.40083087324103</v>
      </c>
      <c r="F11" s="214">
        <f t="shared" si="4"/>
        <v>145878.91789830726</v>
      </c>
    </row>
    <row r="12" spans="1:6" ht="15.75" customHeight="1" x14ac:dyDescent="0.15">
      <c r="A12" s="215">
        <f t="shared" ca="1" si="0"/>
        <v>45690</v>
      </c>
      <c r="B12" s="213">
        <v>4</v>
      </c>
      <c r="C12" s="214">
        <f t="shared" si="1"/>
        <v>-960.26983059779934</v>
      </c>
      <c r="D12" s="214">
        <f t="shared" si="2"/>
        <v>-835.15680496780897</v>
      </c>
      <c r="E12" s="214">
        <f t="shared" si="3"/>
        <v>-125.11302562999037</v>
      </c>
      <c r="F12" s="214">
        <f t="shared" si="4"/>
        <v>145753.80487267728</v>
      </c>
    </row>
    <row r="13" spans="1:6" ht="15.75" customHeight="1" x14ac:dyDescent="0.15">
      <c r="A13" s="215">
        <f t="shared" ca="1" si="0"/>
        <v>45718</v>
      </c>
      <c r="B13" s="213">
        <v>5</v>
      </c>
      <c r="C13" s="214">
        <f t="shared" si="1"/>
        <v>-960.26983059779934</v>
      </c>
      <c r="D13" s="214">
        <f t="shared" si="2"/>
        <v>-834.44053289607734</v>
      </c>
      <c r="E13" s="214">
        <f t="shared" si="3"/>
        <v>-125.829297701722</v>
      </c>
      <c r="F13" s="214">
        <f t="shared" si="4"/>
        <v>145627.97557497557</v>
      </c>
    </row>
    <row r="14" spans="1:6" ht="15.75" customHeight="1" x14ac:dyDescent="0.15">
      <c r="A14" s="215">
        <f t="shared" ca="1" si="0"/>
        <v>45749</v>
      </c>
      <c r="B14" s="213">
        <v>6</v>
      </c>
      <c r="C14" s="214">
        <f t="shared" si="1"/>
        <v>-960.26983059779934</v>
      </c>
      <c r="D14" s="214">
        <f t="shared" si="2"/>
        <v>-833.72016016673479</v>
      </c>
      <c r="E14" s="214">
        <f t="shared" si="3"/>
        <v>-126.54967043106456</v>
      </c>
      <c r="F14" s="214">
        <f t="shared" si="4"/>
        <v>145501.42590454451</v>
      </c>
    </row>
    <row r="15" spans="1:6" ht="15.75" customHeight="1" x14ac:dyDescent="0.15">
      <c r="A15" s="215">
        <f t="shared" ca="1" si="0"/>
        <v>45779</v>
      </c>
      <c r="B15" s="213">
        <v>7</v>
      </c>
      <c r="C15" s="214">
        <f t="shared" si="1"/>
        <v>-960.26983059779934</v>
      </c>
      <c r="D15" s="214">
        <f t="shared" si="2"/>
        <v>-832.99566330351718</v>
      </c>
      <c r="E15" s="214">
        <f t="shared" si="3"/>
        <v>-127.27416729428217</v>
      </c>
      <c r="F15" s="214">
        <f t="shared" si="4"/>
        <v>145374.15173725021</v>
      </c>
    </row>
    <row r="16" spans="1:6" ht="15.75" customHeight="1" x14ac:dyDescent="0.15">
      <c r="A16" s="215">
        <f t="shared" ca="1" si="0"/>
        <v>45810</v>
      </c>
      <c r="B16" s="213">
        <v>8</v>
      </c>
      <c r="C16" s="214">
        <f t="shared" si="1"/>
        <v>-960.26983059779934</v>
      </c>
      <c r="D16" s="214">
        <f t="shared" si="2"/>
        <v>-832.26701869575732</v>
      </c>
      <c r="E16" s="214">
        <f t="shared" si="3"/>
        <v>-128.00281190204203</v>
      </c>
      <c r="F16" s="214">
        <f t="shared" si="4"/>
        <v>145246.14892534819</v>
      </c>
    </row>
    <row r="17" spans="1:6" ht="15.75" customHeight="1" x14ac:dyDescent="0.15">
      <c r="A17" s="215">
        <f t="shared" ca="1" si="0"/>
        <v>45840</v>
      </c>
      <c r="B17" s="213">
        <v>9</v>
      </c>
      <c r="C17" s="214">
        <f t="shared" si="1"/>
        <v>-960.26983059779934</v>
      </c>
      <c r="D17" s="214">
        <f t="shared" si="2"/>
        <v>-831.53420259761822</v>
      </c>
      <c r="E17" s="214">
        <f t="shared" si="3"/>
        <v>-128.73562800018112</v>
      </c>
      <c r="F17" s="214">
        <f t="shared" si="4"/>
        <v>145117.41329734802</v>
      </c>
    </row>
    <row r="18" spans="1:6" ht="15.75" customHeight="1" x14ac:dyDescent="0.15">
      <c r="A18" s="215">
        <f t="shared" ca="1" si="0"/>
        <v>45871</v>
      </c>
      <c r="B18" s="213">
        <v>10</v>
      </c>
      <c r="C18" s="214">
        <f t="shared" si="1"/>
        <v>-960.26983059779934</v>
      </c>
      <c r="D18" s="214">
        <f t="shared" si="2"/>
        <v>-830.79719112731709</v>
      </c>
      <c r="E18" s="214">
        <f t="shared" si="3"/>
        <v>-129.47263947048225</v>
      </c>
      <c r="F18" s="214">
        <f t="shared" si="4"/>
        <v>144987.94065787754</v>
      </c>
    </row>
    <row r="19" spans="1:6" ht="15.75" customHeight="1" x14ac:dyDescent="0.15">
      <c r="A19" s="215">
        <f t="shared" ca="1" si="0"/>
        <v>45902</v>
      </c>
      <c r="B19" s="213">
        <v>11</v>
      </c>
      <c r="C19" s="214">
        <f t="shared" si="1"/>
        <v>-960.26983059779934</v>
      </c>
      <c r="D19" s="214">
        <f t="shared" si="2"/>
        <v>-830.05596026634862</v>
      </c>
      <c r="E19" s="214">
        <f t="shared" si="3"/>
        <v>-130.21387033145072</v>
      </c>
      <c r="F19" s="214">
        <f t="shared" si="4"/>
        <v>144857.7267875461</v>
      </c>
    </row>
    <row r="20" spans="1:6" ht="15.75" customHeight="1" x14ac:dyDescent="0.15">
      <c r="A20" s="215">
        <f t="shared" ca="1" si="0"/>
        <v>45932</v>
      </c>
      <c r="B20" s="213">
        <v>12</v>
      </c>
      <c r="C20" s="214">
        <f t="shared" si="1"/>
        <v>-960.26983059779934</v>
      </c>
      <c r="D20" s="214">
        <f t="shared" si="2"/>
        <v>-829.3104858587011</v>
      </c>
      <c r="E20" s="214">
        <f t="shared" si="3"/>
        <v>-130.95934473909824</v>
      </c>
      <c r="F20" s="214">
        <f t="shared" si="4"/>
        <v>144726.767442807</v>
      </c>
    </row>
    <row r="21" spans="1:6" ht="15.75" customHeight="1" x14ac:dyDescent="0.15">
      <c r="A21" s="215">
        <f t="shared" ca="1" si="0"/>
        <v>45963</v>
      </c>
      <c r="B21" s="213">
        <v>13</v>
      </c>
      <c r="C21" s="214">
        <f t="shared" si="1"/>
        <v>-960.26983059779934</v>
      </c>
      <c r="D21" s="214">
        <f t="shared" si="2"/>
        <v>-828.56074361006972</v>
      </c>
      <c r="E21" s="214">
        <f t="shared" si="3"/>
        <v>-131.70908698772962</v>
      </c>
      <c r="F21" s="214">
        <f t="shared" si="4"/>
        <v>144595.05835581926</v>
      </c>
    </row>
    <row r="22" spans="1:6" ht="15.75" customHeight="1" x14ac:dyDescent="0.15">
      <c r="A22" s="215">
        <f t="shared" ca="1" si="0"/>
        <v>45993</v>
      </c>
      <c r="B22" s="213">
        <v>14</v>
      </c>
      <c r="C22" s="214">
        <f t="shared" si="1"/>
        <v>-960.26983059779934</v>
      </c>
      <c r="D22" s="214">
        <f t="shared" si="2"/>
        <v>-827.80670908706497</v>
      </c>
      <c r="E22" s="214">
        <f t="shared" si="3"/>
        <v>-132.46312151073437</v>
      </c>
      <c r="F22" s="214">
        <f t="shared" si="4"/>
        <v>144462.59523430854</v>
      </c>
    </row>
    <row r="23" spans="1:6" ht="15.75" customHeight="1" x14ac:dyDescent="0.15">
      <c r="A23" s="215">
        <f t="shared" ca="1" si="0"/>
        <v>46024</v>
      </c>
      <c r="B23" s="213">
        <v>15</v>
      </c>
      <c r="C23" s="214">
        <f t="shared" si="1"/>
        <v>-960.26983059779934</v>
      </c>
      <c r="D23" s="214">
        <f t="shared" si="2"/>
        <v>-827.04835771641604</v>
      </c>
      <c r="E23" s="214">
        <f t="shared" si="3"/>
        <v>-133.22147288138331</v>
      </c>
      <c r="F23" s="214">
        <f t="shared" si="4"/>
        <v>144329.37376142715</v>
      </c>
    </row>
    <row r="24" spans="1:6" ht="15.75" customHeight="1" x14ac:dyDescent="0.15">
      <c r="A24" s="215">
        <f t="shared" ca="1" si="0"/>
        <v>46055</v>
      </c>
      <c r="B24" s="213">
        <v>16</v>
      </c>
      <c r="C24" s="214">
        <f t="shared" si="1"/>
        <v>-960.26983059779934</v>
      </c>
      <c r="D24" s="214">
        <f t="shared" si="2"/>
        <v>-826.28566478417008</v>
      </c>
      <c r="E24" s="214">
        <f t="shared" si="3"/>
        <v>-133.98416581362926</v>
      </c>
      <c r="F24" s="214">
        <f t="shared" si="4"/>
        <v>144195.38959561352</v>
      </c>
    </row>
    <row r="25" spans="1:6" ht="15.75" customHeight="1" x14ac:dyDescent="0.15">
      <c r="A25" s="215">
        <f t="shared" ca="1" si="0"/>
        <v>46083</v>
      </c>
      <c r="B25" s="213">
        <v>17</v>
      </c>
      <c r="C25" s="214">
        <f t="shared" si="1"/>
        <v>-960.26983059779934</v>
      </c>
      <c r="D25" s="214">
        <f t="shared" si="2"/>
        <v>-825.51860543488715</v>
      </c>
      <c r="E25" s="214">
        <f t="shared" si="3"/>
        <v>-134.75122516291219</v>
      </c>
      <c r="F25" s="214">
        <f t="shared" si="4"/>
        <v>144060.63837045062</v>
      </c>
    </row>
    <row r="26" spans="1:6" ht="15.75" customHeight="1" x14ac:dyDescent="0.15">
      <c r="A26" s="215">
        <f t="shared" ca="1" si="0"/>
        <v>46114</v>
      </c>
      <c r="B26" s="213">
        <v>18</v>
      </c>
      <c r="C26" s="214">
        <f t="shared" si="1"/>
        <v>-960.26983059779934</v>
      </c>
      <c r="D26" s="214">
        <f t="shared" si="2"/>
        <v>-824.74715467082945</v>
      </c>
      <c r="E26" s="214">
        <f t="shared" si="3"/>
        <v>-135.5226759269699</v>
      </c>
      <c r="F26" s="214">
        <f t="shared" si="4"/>
        <v>143925.11569452364</v>
      </c>
    </row>
    <row r="27" spans="1:6" ht="15.75" customHeight="1" x14ac:dyDescent="0.15">
      <c r="A27" s="215">
        <f t="shared" ca="1" si="0"/>
        <v>46144</v>
      </c>
      <c r="B27" s="213">
        <v>19</v>
      </c>
      <c r="C27" s="214">
        <f t="shared" si="1"/>
        <v>-960.26983059779934</v>
      </c>
      <c r="D27" s="214">
        <f t="shared" si="2"/>
        <v>-823.97128735114734</v>
      </c>
      <c r="E27" s="214">
        <f t="shared" si="3"/>
        <v>-136.298543246652</v>
      </c>
      <c r="F27" s="214">
        <f t="shared" si="4"/>
        <v>143788.81715127701</v>
      </c>
    </row>
    <row r="28" spans="1:6" ht="15.75" customHeight="1" x14ac:dyDescent="0.15">
      <c r="A28" s="215">
        <f t="shared" ca="1" si="0"/>
        <v>46175</v>
      </c>
      <c r="B28" s="213">
        <v>20</v>
      </c>
      <c r="C28" s="214">
        <f t="shared" si="1"/>
        <v>-960.26983059779934</v>
      </c>
      <c r="D28" s="214">
        <f t="shared" si="2"/>
        <v>-823.19097819106037</v>
      </c>
      <c r="E28" s="214">
        <f t="shared" si="3"/>
        <v>-137.07885240673897</v>
      </c>
      <c r="F28" s="214">
        <f t="shared" si="4"/>
        <v>143651.73829887027</v>
      </c>
    </row>
    <row r="29" spans="1:6" ht="15.75" customHeight="1" x14ac:dyDescent="0.15">
      <c r="A29" s="215">
        <f t="shared" ca="1" si="0"/>
        <v>46205</v>
      </c>
      <c r="B29" s="213">
        <v>21</v>
      </c>
      <c r="C29" s="214">
        <f t="shared" si="1"/>
        <v>-960.26983059779934</v>
      </c>
      <c r="D29" s="214">
        <f t="shared" si="2"/>
        <v>-822.40620176103187</v>
      </c>
      <c r="E29" s="214">
        <f t="shared" si="3"/>
        <v>-137.86362883676748</v>
      </c>
      <c r="F29" s="214">
        <f t="shared" si="4"/>
        <v>143513.87467003352</v>
      </c>
    </row>
    <row r="30" spans="1:6" ht="15.75" customHeight="1" x14ac:dyDescent="0.15">
      <c r="A30" s="215">
        <f t="shared" ca="1" si="0"/>
        <v>46236</v>
      </c>
      <c r="B30" s="213">
        <v>22</v>
      </c>
      <c r="C30" s="214">
        <f t="shared" si="1"/>
        <v>-960.26983059779934</v>
      </c>
      <c r="D30" s="214">
        <f t="shared" si="2"/>
        <v>-821.61693248594122</v>
      </c>
      <c r="E30" s="214">
        <f t="shared" si="3"/>
        <v>-138.65289811185812</v>
      </c>
      <c r="F30" s="214">
        <f t="shared" si="4"/>
        <v>143375.22177192167</v>
      </c>
    </row>
    <row r="31" spans="1:6" ht="15.75" customHeight="1" x14ac:dyDescent="0.15">
      <c r="A31" s="215">
        <f t="shared" ca="1" si="0"/>
        <v>46267</v>
      </c>
      <c r="B31" s="213">
        <v>23</v>
      </c>
      <c r="C31" s="214">
        <f t="shared" si="1"/>
        <v>-960.26983059779934</v>
      </c>
      <c r="D31" s="214">
        <f t="shared" si="2"/>
        <v>-820.82314464425087</v>
      </c>
      <c r="E31" s="214">
        <f t="shared" si="3"/>
        <v>-139.44668595354847</v>
      </c>
      <c r="F31" s="214">
        <f t="shared" si="4"/>
        <v>143235.77508596811</v>
      </c>
    </row>
    <row r="32" spans="1:6" ht="15.75" customHeight="1" x14ac:dyDescent="0.15">
      <c r="A32" s="215">
        <f t="shared" ca="1" si="0"/>
        <v>46297</v>
      </c>
      <c r="B32" s="213">
        <v>24</v>
      </c>
      <c r="C32" s="214">
        <f t="shared" si="1"/>
        <v>-960.26983059779934</v>
      </c>
      <c r="D32" s="214">
        <f t="shared" si="2"/>
        <v>-820.02481236716699</v>
      </c>
      <c r="E32" s="214">
        <f t="shared" si="3"/>
        <v>-140.24501823063235</v>
      </c>
      <c r="F32" s="214">
        <f t="shared" si="4"/>
        <v>143095.53006773748</v>
      </c>
    </row>
    <row r="33" spans="1:6" ht="15.75" customHeight="1" x14ac:dyDescent="0.15">
      <c r="A33" s="215">
        <f t="shared" ca="1" si="0"/>
        <v>46328</v>
      </c>
      <c r="B33" s="213">
        <v>25</v>
      </c>
      <c r="C33" s="214">
        <f t="shared" si="1"/>
        <v>-960.26983059779934</v>
      </c>
      <c r="D33" s="214">
        <f t="shared" si="2"/>
        <v>-819.22190963779644</v>
      </c>
      <c r="E33" s="214">
        <f t="shared" si="3"/>
        <v>-141.0479209600029</v>
      </c>
      <c r="F33" s="214">
        <f t="shared" si="4"/>
        <v>142954.48214677747</v>
      </c>
    </row>
    <row r="34" spans="1:6" ht="15.75" customHeight="1" x14ac:dyDescent="0.15">
      <c r="A34" s="215">
        <f t="shared" ca="1" si="0"/>
        <v>46358</v>
      </c>
      <c r="B34" s="213">
        <v>26</v>
      </c>
      <c r="C34" s="214">
        <f t="shared" si="1"/>
        <v>-960.26983059779934</v>
      </c>
      <c r="D34" s="214">
        <f t="shared" si="2"/>
        <v>-818.41441029030057</v>
      </c>
      <c r="E34" s="214">
        <f t="shared" si="3"/>
        <v>-141.85542030749878</v>
      </c>
      <c r="F34" s="214">
        <f t="shared" si="4"/>
        <v>142812.62672646999</v>
      </c>
    </row>
    <row r="35" spans="1:6" ht="15.75" customHeight="1" x14ac:dyDescent="0.15">
      <c r="A35" s="215">
        <f t="shared" ca="1" si="0"/>
        <v>46389</v>
      </c>
      <c r="B35" s="213">
        <v>27</v>
      </c>
      <c r="C35" s="214">
        <f t="shared" si="1"/>
        <v>-960.26983059779934</v>
      </c>
      <c r="D35" s="214">
        <f t="shared" si="2"/>
        <v>-817.60228800903997</v>
      </c>
      <c r="E35" s="214">
        <f t="shared" si="3"/>
        <v>-142.66754258875937</v>
      </c>
      <c r="F35" s="214">
        <f t="shared" si="4"/>
        <v>142669.95918388123</v>
      </c>
    </row>
    <row r="36" spans="1:6" ht="15.75" customHeight="1" x14ac:dyDescent="0.15">
      <c r="A36" s="215">
        <f t="shared" ca="1" si="0"/>
        <v>46420</v>
      </c>
      <c r="B36" s="213">
        <v>28</v>
      </c>
      <c r="C36" s="214">
        <f t="shared" si="1"/>
        <v>-960.26983059779934</v>
      </c>
      <c r="D36" s="214">
        <f t="shared" si="2"/>
        <v>-816.78551632771939</v>
      </c>
      <c r="E36" s="214">
        <f t="shared" si="3"/>
        <v>-143.48431427007995</v>
      </c>
      <c r="F36" s="214">
        <f t="shared" si="4"/>
        <v>142526.47486961115</v>
      </c>
    </row>
    <row r="37" spans="1:6" ht="15.75" customHeight="1" x14ac:dyDescent="0.15">
      <c r="A37" s="215">
        <f t="shared" ca="1" si="0"/>
        <v>46448</v>
      </c>
      <c r="B37" s="213">
        <v>29</v>
      </c>
      <c r="C37" s="214">
        <f t="shared" si="1"/>
        <v>-960.26983059779934</v>
      </c>
      <c r="D37" s="214">
        <f t="shared" si="2"/>
        <v>-815.96406862852314</v>
      </c>
      <c r="E37" s="214">
        <f t="shared" si="3"/>
        <v>-144.3057619692762</v>
      </c>
      <c r="F37" s="214">
        <f t="shared" si="4"/>
        <v>142382.16910764188</v>
      </c>
    </row>
    <row r="38" spans="1:6" ht="15.75" customHeight="1" x14ac:dyDescent="0.15">
      <c r="A38" s="215">
        <f t="shared" ca="1" si="0"/>
        <v>46479</v>
      </c>
      <c r="B38" s="213">
        <v>30</v>
      </c>
      <c r="C38" s="214">
        <f t="shared" si="1"/>
        <v>-960.26983059779934</v>
      </c>
      <c r="D38" s="214">
        <f t="shared" si="2"/>
        <v>-815.13791814124909</v>
      </c>
      <c r="E38" s="214">
        <f t="shared" si="3"/>
        <v>-145.13191245655025</v>
      </c>
      <c r="F38" s="214">
        <f t="shared" si="4"/>
        <v>142237.03719518532</v>
      </c>
    </row>
    <row r="39" spans="1:6" ht="15.75" customHeight="1" x14ac:dyDescent="0.15">
      <c r="A39" s="215">
        <f t="shared" ca="1" si="0"/>
        <v>46509</v>
      </c>
      <c r="B39" s="213">
        <v>31</v>
      </c>
      <c r="C39" s="214">
        <f t="shared" si="1"/>
        <v>-960.26983059779934</v>
      </c>
      <c r="D39" s="214">
        <f t="shared" si="2"/>
        <v>-814.30703794243539</v>
      </c>
      <c r="E39" s="214">
        <f t="shared" si="3"/>
        <v>-145.96279265536396</v>
      </c>
      <c r="F39" s="214">
        <f t="shared" si="4"/>
        <v>142091.07440252995</v>
      </c>
    </row>
    <row r="40" spans="1:6" ht="15.75" customHeight="1" x14ac:dyDescent="0.15">
      <c r="A40" s="215">
        <f t="shared" ca="1" si="0"/>
        <v>46540</v>
      </c>
      <c r="B40" s="213">
        <v>32</v>
      </c>
      <c r="C40" s="214">
        <f t="shared" si="1"/>
        <v>-960.26983059779934</v>
      </c>
      <c r="D40" s="214">
        <f t="shared" si="2"/>
        <v>-813.47140095448333</v>
      </c>
      <c r="E40" s="214">
        <f t="shared" si="3"/>
        <v>-146.79842964331601</v>
      </c>
      <c r="F40" s="214">
        <f t="shared" si="4"/>
        <v>141944.27597288662</v>
      </c>
    </row>
    <row r="41" spans="1:6" ht="15.75" customHeight="1" x14ac:dyDescent="0.15">
      <c r="A41" s="215">
        <f t="shared" ca="1" si="0"/>
        <v>46570</v>
      </c>
      <c r="B41" s="213">
        <v>33</v>
      </c>
      <c r="C41" s="214">
        <f t="shared" si="1"/>
        <v>-960.26983059779934</v>
      </c>
      <c r="D41" s="214">
        <f t="shared" si="2"/>
        <v>-812.63097994477539</v>
      </c>
      <c r="E41" s="214">
        <f t="shared" si="3"/>
        <v>-147.63885065302395</v>
      </c>
      <c r="F41" s="214">
        <f t="shared" si="4"/>
        <v>141796.6371222336</v>
      </c>
    </row>
    <row r="42" spans="1:6" ht="15.75" customHeight="1" x14ac:dyDescent="0.15">
      <c r="A42" s="215">
        <f t="shared" ca="1" si="0"/>
        <v>46601</v>
      </c>
      <c r="B42" s="213">
        <v>34</v>
      </c>
      <c r="C42" s="214">
        <f t="shared" si="1"/>
        <v>-960.26983059779934</v>
      </c>
      <c r="D42" s="214">
        <f t="shared" si="2"/>
        <v>-811.78574752478687</v>
      </c>
      <c r="E42" s="214">
        <f t="shared" si="3"/>
        <v>-148.48408307301247</v>
      </c>
      <c r="F42" s="214">
        <f t="shared" si="4"/>
        <v>141648.15303916059</v>
      </c>
    </row>
    <row r="43" spans="1:6" ht="15.75" customHeight="1" x14ac:dyDescent="0.15">
      <c r="A43" s="215">
        <f t="shared" ca="1" si="0"/>
        <v>46632</v>
      </c>
      <c r="B43" s="213">
        <v>35</v>
      </c>
      <c r="C43" s="214">
        <f t="shared" si="1"/>
        <v>-960.26983059779934</v>
      </c>
      <c r="D43" s="214">
        <f t="shared" si="2"/>
        <v>-810.93567614919368</v>
      </c>
      <c r="E43" s="214">
        <f t="shared" si="3"/>
        <v>-149.33415444860566</v>
      </c>
      <c r="F43" s="214">
        <f t="shared" si="4"/>
        <v>141498.81888471197</v>
      </c>
    </row>
    <row r="44" spans="1:6" ht="15.75" customHeight="1" x14ac:dyDescent="0.15">
      <c r="A44" s="215">
        <f t="shared" ca="1" si="0"/>
        <v>46662</v>
      </c>
      <c r="B44" s="213">
        <v>36</v>
      </c>
      <c r="C44" s="214">
        <f t="shared" si="1"/>
        <v>-960.26983059779934</v>
      </c>
      <c r="D44" s="214">
        <f t="shared" si="2"/>
        <v>-810.08073811497559</v>
      </c>
      <c r="E44" s="214">
        <f t="shared" si="3"/>
        <v>-150.18909248282375</v>
      </c>
      <c r="F44" s="214">
        <f t="shared" si="4"/>
        <v>141348.62979222916</v>
      </c>
    </row>
    <row r="45" spans="1:6" ht="15.75" customHeight="1" x14ac:dyDescent="0.15">
      <c r="A45" s="215">
        <f t="shared" ca="1" si="0"/>
        <v>46693</v>
      </c>
      <c r="B45" s="213">
        <v>37</v>
      </c>
      <c r="C45" s="214">
        <f t="shared" si="1"/>
        <v>-960.26983059779934</v>
      </c>
      <c r="D45" s="214">
        <f t="shared" si="2"/>
        <v>-809.22090556051148</v>
      </c>
      <c r="E45" s="214">
        <f t="shared" si="3"/>
        <v>-151.04892503728786</v>
      </c>
      <c r="F45" s="214">
        <f t="shared" si="4"/>
        <v>141197.58086719186</v>
      </c>
    </row>
    <row r="46" spans="1:6" ht="15.75" customHeight="1" x14ac:dyDescent="0.15">
      <c r="A46" s="215">
        <f t="shared" ca="1" si="0"/>
        <v>46723</v>
      </c>
      <c r="B46" s="213">
        <v>38</v>
      </c>
      <c r="C46" s="214">
        <f t="shared" si="1"/>
        <v>-960.26983059779934</v>
      </c>
      <c r="D46" s="214">
        <f t="shared" si="2"/>
        <v>-808.35615046467296</v>
      </c>
      <c r="E46" s="214">
        <f t="shared" si="3"/>
        <v>-151.91368013312638</v>
      </c>
      <c r="F46" s="214">
        <f t="shared" si="4"/>
        <v>141045.66718705875</v>
      </c>
    </row>
    <row r="47" spans="1:6" ht="15.75" customHeight="1" x14ac:dyDescent="0.15">
      <c r="A47" s="215">
        <f t="shared" ca="1" si="0"/>
        <v>46754</v>
      </c>
      <c r="B47" s="213">
        <v>39</v>
      </c>
      <c r="C47" s="214">
        <f t="shared" si="1"/>
        <v>-960.26983059779934</v>
      </c>
      <c r="D47" s="214">
        <f t="shared" si="2"/>
        <v>-807.48644464591086</v>
      </c>
      <c r="E47" s="214">
        <f t="shared" si="3"/>
        <v>-152.78338595188848</v>
      </c>
      <c r="F47" s="214">
        <f t="shared" si="4"/>
        <v>140892.88380110686</v>
      </c>
    </row>
    <row r="48" spans="1:6" ht="15.75" customHeight="1" x14ac:dyDescent="0.15">
      <c r="A48" s="215">
        <f t="shared" ca="1" si="0"/>
        <v>46785</v>
      </c>
      <c r="B48" s="213">
        <v>40</v>
      </c>
      <c r="C48" s="214">
        <f t="shared" si="1"/>
        <v>-960.26983059779934</v>
      </c>
      <c r="D48" s="214">
        <f t="shared" si="2"/>
        <v>-806.61175976133609</v>
      </c>
      <c r="E48" s="214">
        <f t="shared" si="3"/>
        <v>-153.65807083646325</v>
      </c>
      <c r="F48" s="214">
        <f t="shared" si="4"/>
        <v>140739.22573027041</v>
      </c>
    </row>
    <row r="49" spans="1:6" ht="15.75" customHeight="1" x14ac:dyDescent="0.15">
      <c r="A49" s="215">
        <f t="shared" ca="1" si="0"/>
        <v>46814</v>
      </c>
      <c r="B49" s="213">
        <v>41</v>
      </c>
      <c r="C49" s="214">
        <f t="shared" si="1"/>
        <v>-960.26983059779934</v>
      </c>
      <c r="D49" s="214">
        <f t="shared" si="2"/>
        <v>-805.73206730579739</v>
      </c>
      <c r="E49" s="214">
        <f t="shared" si="3"/>
        <v>-154.53776329200196</v>
      </c>
      <c r="F49" s="214">
        <f t="shared" si="4"/>
        <v>140584.68796697841</v>
      </c>
    </row>
    <row r="50" spans="1:6" ht="15.75" customHeight="1" x14ac:dyDescent="0.15">
      <c r="A50" s="215">
        <f t="shared" ca="1" si="0"/>
        <v>46845</v>
      </c>
      <c r="B50" s="213">
        <v>42</v>
      </c>
      <c r="C50" s="214">
        <f t="shared" si="1"/>
        <v>-960.26983059779934</v>
      </c>
      <c r="D50" s="214">
        <f t="shared" si="2"/>
        <v>-804.84733861095071</v>
      </c>
      <c r="E50" s="214">
        <f t="shared" si="3"/>
        <v>-155.42249198684863</v>
      </c>
      <c r="F50" s="214">
        <f t="shared" si="4"/>
        <v>140429.26547499155</v>
      </c>
    </row>
    <row r="51" spans="1:6" ht="15.75" customHeight="1" x14ac:dyDescent="0.15">
      <c r="A51" s="215">
        <f t="shared" ca="1" si="0"/>
        <v>46875</v>
      </c>
      <c r="B51" s="213">
        <v>43</v>
      </c>
      <c r="C51" s="214">
        <f t="shared" si="1"/>
        <v>-960.26983059779934</v>
      </c>
      <c r="D51" s="214">
        <f t="shared" si="2"/>
        <v>-803.95754484432598</v>
      </c>
      <c r="E51" s="214">
        <f t="shared" si="3"/>
        <v>-156.31228575347336</v>
      </c>
      <c r="F51" s="214">
        <f t="shared" si="4"/>
        <v>140272.95318923809</v>
      </c>
    </row>
    <row r="52" spans="1:6" ht="15.75" customHeight="1" x14ac:dyDescent="0.15">
      <c r="A52" s="215">
        <f t="shared" ca="1" si="0"/>
        <v>46906</v>
      </c>
      <c r="B52" s="213">
        <v>44</v>
      </c>
      <c r="C52" s="214">
        <f t="shared" si="1"/>
        <v>-960.26983059779934</v>
      </c>
      <c r="D52" s="214">
        <f t="shared" si="2"/>
        <v>-803.06265700838742</v>
      </c>
      <c r="E52" s="214">
        <f t="shared" si="3"/>
        <v>-157.20717358941192</v>
      </c>
      <c r="F52" s="214">
        <f t="shared" si="4"/>
        <v>140115.74601564868</v>
      </c>
    </row>
    <row r="53" spans="1:6" ht="15.75" customHeight="1" x14ac:dyDescent="0.15">
      <c r="A53" s="215">
        <f t="shared" ca="1" si="0"/>
        <v>46936</v>
      </c>
      <c r="B53" s="213">
        <v>45</v>
      </c>
      <c r="C53" s="214">
        <f t="shared" si="1"/>
        <v>-960.26983059779934</v>
      </c>
      <c r="D53" s="214">
        <f t="shared" si="2"/>
        <v>-802.16264593958806</v>
      </c>
      <c r="E53" s="214">
        <f t="shared" si="3"/>
        <v>-158.10718465821128</v>
      </c>
      <c r="F53" s="214">
        <f t="shared" si="4"/>
        <v>139957.63883099047</v>
      </c>
    </row>
    <row r="54" spans="1:6" ht="13" x14ac:dyDescent="0.15">
      <c r="A54" s="215">
        <f t="shared" ca="1" si="0"/>
        <v>46967</v>
      </c>
      <c r="B54" s="213">
        <v>46</v>
      </c>
      <c r="C54" s="214">
        <f t="shared" si="1"/>
        <v>-960.26983059779934</v>
      </c>
      <c r="D54" s="214">
        <f t="shared" si="2"/>
        <v>-801.25748230741976</v>
      </c>
      <c r="E54" s="214">
        <f t="shared" si="3"/>
        <v>-159.01234829037958</v>
      </c>
      <c r="F54" s="214">
        <f t="shared" si="4"/>
        <v>139798.62648270009</v>
      </c>
    </row>
    <row r="55" spans="1:6" ht="13" x14ac:dyDescent="0.15">
      <c r="A55" s="215">
        <f t="shared" ca="1" si="0"/>
        <v>46998</v>
      </c>
      <c r="B55" s="213">
        <v>47</v>
      </c>
      <c r="C55" s="214">
        <f t="shared" si="1"/>
        <v>-960.26983059779934</v>
      </c>
      <c r="D55" s="214">
        <f t="shared" si="2"/>
        <v>-800.34713661345734</v>
      </c>
      <c r="E55" s="214">
        <f t="shared" si="3"/>
        <v>-159.922693984342</v>
      </c>
      <c r="F55" s="214">
        <f t="shared" si="4"/>
        <v>139638.70378871573</v>
      </c>
    </row>
    <row r="56" spans="1:6" ht="13" x14ac:dyDescent="0.15">
      <c r="A56" s="215">
        <f t="shared" ca="1" si="0"/>
        <v>47028</v>
      </c>
      <c r="B56" s="213">
        <v>48</v>
      </c>
      <c r="C56" s="214">
        <f t="shared" si="1"/>
        <v>-960.26983059779934</v>
      </c>
      <c r="D56" s="214">
        <f t="shared" si="2"/>
        <v>-799.43157919039697</v>
      </c>
      <c r="E56" s="214">
        <f t="shared" si="3"/>
        <v>-160.83825140740237</v>
      </c>
      <c r="F56" s="214">
        <f t="shared" si="4"/>
        <v>139477.86553730833</v>
      </c>
    </row>
    <row r="57" spans="1:6" ht="13" x14ac:dyDescent="0.15">
      <c r="A57" s="215">
        <f t="shared" ca="1" si="0"/>
        <v>47059</v>
      </c>
      <c r="B57" s="213">
        <v>49</v>
      </c>
      <c r="C57" s="214">
        <f t="shared" si="1"/>
        <v>-960.26983059779934</v>
      </c>
      <c r="D57" s="214">
        <f t="shared" si="2"/>
        <v>-798.51078020108969</v>
      </c>
      <c r="E57" s="214">
        <f t="shared" si="3"/>
        <v>-161.75905039670965</v>
      </c>
      <c r="F57" s="214">
        <f t="shared" si="4"/>
        <v>139316.10648691162</v>
      </c>
    </row>
    <row r="58" spans="1:6" ht="13" x14ac:dyDescent="0.15">
      <c r="A58" s="215">
        <f t="shared" ca="1" si="0"/>
        <v>47089</v>
      </c>
      <c r="B58" s="213">
        <v>50</v>
      </c>
      <c r="C58" s="214">
        <f t="shared" si="1"/>
        <v>-960.26983059779934</v>
      </c>
      <c r="D58" s="214">
        <f t="shared" si="2"/>
        <v>-797.58470963756838</v>
      </c>
      <c r="E58" s="214">
        <f t="shared" si="3"/>
        <v>-162.68512096023096</v>
      </c>
      <c r="F58" s="214">
        <f t="shared" si="4"/>
        <v>139153.42136595139</v>
      </c>
    </row>
    <row r="59" spans="1:6" ht="13" x14ac:dyDescent="0.15">
      <c r="A59" s="215">
        <f t="shared" ca="1" si="0"/>
        <v>47120</v>
      </c>
      <c r="B59" s="213">
        <v>51</v>
      </c>
      <c r="C59" s="214">
        <f t="shared" si="1"/>
        <v>-960.26983059779934</v>
      </c>
      <c r="D59" s="214">
        <f t="shared" si="2"/>
        <v>-796.65333732007105</v>
      </c>
      <c r="E59" s="214">
        <f t="shared" si="3"/>
        <v>-163.6164932777283</v>
      </c>
      <c r="F59" s="214">
        <f t="shared" si="4"/>
        <v>138989.80487267367</v>
      </c>
    </row>
    <row r="60" spans="1:6" ht="13" x14ac:dyDescent="0.15">
      <c r="A60" s="215">
        <f t="shared" ca="1" si="0"/>
        <v>47151</v>
      </c>
      <c r="B60" s="213">
        <v>52</v>
      </c>
      <c r="C60" s="214">
        <f t="shared" si="1"/>
        <v>-960.26983059779934</v>
      </c>
      <c r="D60" s="214">
        <f t="shared" si="2"/>
        <v>-795.71663289605613</v>
      </c>
      <c r="E60" s="214">
        <f t="shared" si="3"/>
        <v>-164.55319770174322</v>
      </c>
      <c r="F60" s="214">
        <f t="shared" si="4"/>
        <v>138825.25167497192</v>
      </c>
    </row>
    <row r="61" spans="1:6" ht="13" x14ac:dyDescent="0.15">
      <c r="A61" s="215">
        <f t="shared" ca="1" si="0"/>
        <v>47179</v>
      </c>
      <c r="B61" s="213">
        <v>53</v>
      </c>
      <c r="C61" s="214">
        <f t="shared" si="1"/>
        <v>-960.26983059779934</v>
      </c>
      <c r="D61" s="214">
        <f t="shared" si="2"/>
        <v>-794.77456583921355</v>
      </c>
      <c r="E61" s="214">
        <f t="shared" si="3"/>
        <v>-165.49526475858579</v>
      </c>
      <c r="F61" s="214">
        <f t="shared" si="4"/>
        <v>138659.75641021333</v>
      </c>
    </row>
    <row r="62" spans="1:6" ht="13" x14ac:dyDescent="0.15">
      <c r="A62" s="215">
        <f t="shared" ca="1" si="0"/>
        <v>47210</v>
      </c>
      <c r="B62" s="213">
        <v>54</v>
      </c>
      <c r="C62" s="214">
        <f t="shared" si="1"/>
        <v>-960.26983059779934</v>
      </c>
      <c r="D62" s="214">
        <f t="shared" si="2"/>
        <v>-793.82710544847066</v>
      </c>
      <c r="E62" s="214">
        <f t="shared" si="3"/>
        <v>-166.44272514932868</v>
      </c>
      <c r="F62" s="214">
        <f t="shared" si="4"/>
        <v>138493.313685064</v>
      </c>
    </row>
    <row r="63" spans="1:6" ht="13" x14ac:dyDescent="0.15">
      <c r="A63" s="215">
        <f t="shared" ca="1" si="0"/>
        <v>47240</v>
      </c>
      <c r="B63" s="213">
        <v>55</v>
      </c>
      <c r="C63" s="214">
        <f t="shared" si="1"/>
        <v>-960.26983059779934</v>
      </c>
      <c r="D63" s="214">
        <f t="shared" si="2"/>
        <v>-792.87422084699074</v>
      </c>
      <c r="E63" s="214">
        <f t="shared" si="3"/>
        <v>-167.3956097508086</v>
      </c>
      <c r="F63" s="214">
        <f t="shared" si="4"/>
        <v>138325.91807531318</v>
      </c>
    </row>
    <row r="64" spans="1:6" ht="13" x14ac:dyDescent="0.15">
      <c r="A64" s="215">
        <f t="shared" ca="1" si="0"/>
        <v>47271</v>
      </c>
      <c r="B64" s="213">
        <v>56</v>
      </c>
      <c r="C64" s="214">
        <f t="shared" si="1"/>
        <v>-960.26983059779934</v>
      </c>
      <c r="D64" s="214">
        <f t="shared" si="2"/>
        <v>-791.91588098116745</v>
      </c>
      <c r="E64" s="214">
        <f t="shared" si="3"/>
        <v>-168.35394961663189</v>
      </c>
      <c r="F64" s="214">
        <f t="shared" si="4"/>
        <v>138157.56412569655</v>
      </c>
    </row>
    <row r="65" spans="1:6" ht="13" x14ac:dyDescent="0.15">
      <c r="A65" s="215">
        <f t="shared" ca="1" si="0"/>
        <v>47301</v>
      </c>
      <c r="B65" s="213">
        <v>57</v>
      </c>
      <c r="C65" s="214">
        <f t="shared" si="1"/>
        <v>-960.26983059779934</v>
      </c>
      <c r="D65" s="214">
        <f t="shared" si="2"/>
        <v>-790.95205461961223</v>
      </c>
      <c r="E65" s="214">
        <f t="shared" si="3"/>
        <v>-169.31777597818711</v>
      </c>
      <c r="F65" s="214">
        <f t="shared" si="4"/>
        <v>137988.24634971836</v>
      </c>
    </row>
    <row r="66" spans="1:6" ht="13" x14ac:dyDescent="0.15">
      <c r="A66" s="215">
        <f t="shared" ca="1" si="0"/>
        <v>47332</v>
      </c>
      <c r="B66" s="213">
        <v>58</v>
      </c>
      <c r="C66" s="214">
        <f t="shared" si="1"/>
        <v>-960.26983059779934</v>
      </c>
      <c r="D66" s="214">
        <f t="shared" si="2"/>
        <v>-789.98271035213713</v>
      </c>
      <c r="E66" s="214">
        <f t="shared" si="3"/>
        <v>-170.28712024566221</v>
      </c>
      <c r="F66" s="214">
        <f t="shared" si="4"/>
        <v>137817.9592294727</v>
      </c>
    </row>
    <row r="67" spans="1:6" ht="13" x14ac:dyDescent="0.15">
      <c r="A67" s="215">
        <f t="shared" ca="1" si="0"/>
        <v>47363</v>
      </c>
      <c r="B67" s="213">
        <v>59</v>
      </c>
      <c r="C67" s="214">
        <f t="shared" si="1"/>
        <v>-960.26983059779934</v>
      </c>
      <c r="D67" s="214">
        <f t="shared" si="2"/>
        <v>-789.00781658873052</v>
      </c>
      <c r="E67" s="214">
        <f t="shared" si="3"/>
        <v>-171.26201400906882</v>
      </c>
      <c r="F67" s="214">
        <f t="shared" si="4"/>
        <v>137646.69721546365</v>
      </c>
    </row>
    <row r="68" spans="1:6" ht="13" x14ac:dyDescent="0.15">
      <c r="A68" s="215">
        <f t="shared" ca="1" si="0"/>
        <v>47393</v>
      </c>
      <c r="B68" s="213">
        <v>60</v>
      </c>
      <c r="C68" s="214">
        <f t="shared" si="1"/>
        <v>-960.26983059779934</v>
      </c>
      <c r="D68" s="214">
        <f t="shared" si="2"/>
        <v>-788.02734155852875</v>
      </c>
      <c r="E68" s="214">
        <f t="shared" si="3"/>
        <v>-172.24248903927059</v>
      </c>
      <c r="F68" s="214">
        <f t="shared" si="4"/>
        <v>137474.45472642439</v>
      </c>
    </row>
    <row r="69" spans="1:6" ht="13" x14ac:dyDescent="0.15">
      <c r="A69" s="215">
        <f t="shared" ca="1" si="0"/>
        <v>47424</v>
      </c>
      <c r="B69" s="213">
        <v>61</v>
      </c>
      <c r="C69" s="214">
        <f t="shared" si="1"/>
        <v>-960.26983059779934</v>
      </c>
      <c r="D69" s="214">
        <f t="shared" si="2"/>
        <v>-787.04125330877901</v>
      </c>
      <c r="E69" s="214">
        <f t="shared" si="3"/>
        <v>-173.22857728902034</v>
      </c>
      <c r="F69" s="214">
        <f t="shared" si="4"/>
        <v>137301.22614913536</v>
      </c>
    </row>
    <row r="70" spans="1:6" ht="13" x14ac:dyDescent="0.15">
      <c r="A70" s="215">
        <f t="shared" ca="1" si="0"/>
        <v>47454</v>
      </c>
      <c r="B70" s="213">
        <v>62</v>
      </c>
      <c r="C70" s="214">
        <f t="shared" si="1"/>
        <v>-960.26983059779934</v>
      </c>
      <c r="D70" s="214">
        <f t="shared" si="2"/>
        <v>-786.04951970379921</v>
      </c>
      <c r="E70" s="214">
        <f t="shared" si="3"/>
        <v>-174.22031089400014</v>
      </c>
      <c r="F70" s="214">
        <f t="shared" si="4"/>
        <v>137127.00583824137</v>
      </c>
    </row>
    <row r="71" spans="1:6" ht="13" x14ac:dyDescent="0.15">
      <c r="A71" s="215">
        <f t="shared" ca="1" si="0"/>
        <v>47485</v>
      </c>
      <c r="B71" s="213">
        <v>63</v>
      </c>
      <c r="C71" s="214">
        <f t="shared" si="1"/>
        <v>-960.26983059779934</v>
      </c>
      <c r="D71" s="214">
        <f t="shared" si="2"/>
        <v>-785.05210842393114</v>
      </c>
      <c r="E71" s="214">
        <f t="shared" si="3"/>
        <v>-175.2177221738682</v>
      </c>
      <c r="F71" s="214">
        <f t="shared" si="4"/>
        <v>136951.7881160675</v>
      </c>
    </row>
    <row r="72" spans="1:6" ht="13" x14ac:dyDescent="0.15">
      <c r="A72" s="215">
        <f t="shared" ca="1" si="0"/>
        <v>47516</v>
      </c>
      <c r="B72" s="213">
        <v>64</v>
      </c>
      <c r="C72" s="214">
        <f t="shared" si="1"/>
        <v>-960.26983059779934</v>
      </c>
      <c r="D72" s="214">
        <f t="shared" si="2"/>
        <v>-784.04898696448583</v>
      </c>
      <c r="E72" s="214">
        <f t="shared" si="3"/>
        <v>-176.22084363331351</v>
      </c>
      <c r="F72" s="214">
        <f t="shared" si="4"/>
        <v>136775.56727243419</v>
      </c>
    </row>
    <row r="73" spans="1:6" ht="13" x14ac:dyDescent="0.15">
      <c r="A73" s="215">
        <f t="shared" ca="1" si="0"/>
        <v>47544</v>
      </c>
      <c r="B73" s="213">
        <v>65</v>
      </c>
      <c r="C73" s="214">
        <f t="shared" si="1"/>
        <v>-960.26983059779934</v>
      </c>
      <c r="D73" s="214">
        <f t="shared" si="2"/>
        <v>-783.04012263468508</v>
      </c>
      <c r="E73" s="214">
        <f t="shared" si="3"/>
        <v>-177.22970796311427</v>
      </c>
      <c r="F73" s="214">
        <f t="shared" si="4"/>
        <v>136598.33756447106</v>
      </c>
    </row>
    <row r="74" spans="1:6" ht="13" x14ac:dyDescent="0.15">
      <c r="A74" s="215">
        <f t="shared" ca="1" si="0"/>
        <v>47575</v>
      </c>
      <c r="B74" s="213">
        <v>66</v>
      </c>
      <c r="C74" s="214">
        <f t="shared" si="1"/>
        <v>-960.26983059779934</v>
      </c>
      <c r="D74" s="214">
        <f t="shared" si="2"/>
        <v>-782.02548255659633</v>
      </c>
      <c r="E74" s="214">
        <f t="shared" si="3"/>
        <v>-178.24434804120301</v>
      </c>
      <c r="F74" s="214">
        <f t="shared" si="4"/>
        <v>136420.09321642987</v>
      </c>
    </row>
    <row r="75" spans="1:6" ht="13" x14ac:dyDescent="0.15">
      <c r="A75" s="215">
        <f t="shared" ca="1" si="0"/>
        <v>47605</v>
      </c>
      <c r="B75" s="213">
        <v>67</v>
      </c>
      <c r="C75" s="214">
        <f t="shared" si="1"/>
        <v>-960.26983059779934</v>
      </c>
      <c r="D75" s="214">
        <f t="shared" si="2"/>
        <v>-781.00503366406031</v>
      </c>
      <c r="E75" s="214">
        <f t="shared" si="3"/>
        <v>-179.26479693373904</v>
      </c>
      <c r="F75" s="214">
        <f t="shared" si="4"/>
        <v>136240.82841949613</v>
      </c>
    </row>
    <row r="76" spans="1:6" ht="13" x14ac:dyDescent="0.15">
      <c r="A76" s="215">
        <f t="shared" ca="1" si="0"/>
        <v>47636</v>
      </c>
      <c r="B76" s="213">
        <v>68</v>
      </c>
      <c r="C76" s="214">
        <f t="shared" si="1"/>
        <v>-960.26983059779934</v>
      </c>
      <c r="D76" s="214">
        <f t="shared" si="2"/>
        <v>-779.97874270161469</v>
      </c>
      <c r="E76" s="214">
        <f t="shared" si="3"/>
        <v>-180.29108789618465</v>
      </c>
      <c r="F76" s="214">
        <f t="shared" si="4"/>
        <v>136060.53733159995</v>
      </c>
    </row>
    <row r="77" spans="1:6" ht="13" x14ac:dyDescent="0.15">
      <c r="A77" s="215">
        <f t="shared" ca="1" si="0"/>
        <v>47666</v>
      </c>
      <c r="B77" s="213">
        <v>69</v>
      </c>
      <c r="C77" s="214">
        <f t="shared" si="1"/>
        <v>-960.26983059779934</v>
      </c>
      <c r="D77" s="214">
        <f t="shared" si="2"/>
        <v>-778.94657622340901</v>
      </c>
      <c r="E77" s="214">
        <f t="shared" si="3"/>
        <v>-181.32325437439033</v>
      </c>
      <c r="F77" s="214">
        <f t="shared" si="4"/>
        <v>135879.21407722557</v>
      </c>
    </row>
    <row r="78" spans="1:6" ht="13" x14ac:dyDescent="0.15">
      <c r="A78" s="215">
        <f t="shared" ca="1" si="0"/>
        <v>47697</v>
      </c>
      <c r="B78" s="213">
        <v>70</v>
      </c>
      <c r="C78" s="214">
        <f t="shared" si="1"/>
        <v>-960.26983059779934</v>
      </c>
      <c r="D78" s="214">
        <f t="shared" si="2"/>
        <v>-777.9085005921155</v>
      </c>
      <c r="E78" s="214">
        <f t="shared" si="3"/>
        <v>-182.36133000568384</v>
      </c>
      <c r="F78" s="214">
        <f t="shared" si="4"/>
        <v>135696.85274721988</v>
      </c>
    </row>
    <row r="79" spans="1:6" ht="13" x14ac:dyDescent="0.15">
      <c r="A79" s="215">
        <f t="shared" ca="1" si="0"/>
        <v>47728</v>
      </c>
      <c r="B79" s="213">
        <v>71</v>
      </c>
      <c r="C79" s="214">
        <f t="shared" si="1"/>
        <v>-960.26983059779934</v>
      </c>
      <c r="D79" s="214">
        <f t="shared" si="2"/>
        <v>-776.86448197783318</v>
      </c>
      <c r="E79" s="214">
        <f t="shared" si="3"/>
        <v>-183.40534861996616</v>
      </c>
      <c r="F79" s="214">
        <f t="shared" si="4"/>
        <v>135513.44739859991</v>
      </c>
    </row>
    <row r="80" spans="1:6" ht="13" x14ac:dyDescent="0.15">
      <c r="A80" s="215">
        <f t="shared" ca="1" si="0"/>
        <v>47758</v>
      </c>
      <c r="B80" s="213">
        <v>72</v>
      </c>
      <c r="C80" s="214">
        <f t="shared" si="1"/>
        <v>-960.26983059779934</v>
      </c>
      <c r="D80" s="214">
        <f t="shared" si="2"/>
        <v>-775.81448635698382</v>
      </c>
      <c r="E80" s="214">
        <f t="shared" si="3"/>
        <v>-184.45534424081552</v>
      </c>
      <c r="F80" s="214">
        <f t="shared" si="4"/>
        <v>135328.99205435909</v>
      </c>
    </row>
    <row r="81" spans="1:6" ht="13" x14ac:dyDescent="0.15">
      <c r="A81" s="215">
        <f t="shared" ca="1" si="0"/>
        <v>47789</v>
      </c>
      <c r="B81" s="213">
        <v>73</v>
      </c>
      <c r="C81" s="214">
        <f t="shared" si="1"/>
        <v>-960.26983059779934</v>
      </c>
      <c r="D81" s="214">
        <f t="shared" si="2"/>
        <v>-774.75847951120511</v>
      </c>
      <c r="E81" s="214">
        <f t="shared" si="3"/>
        <v>-185.51135108659423</v>
      </c>
      <c r="F81" s="214">
        <f t="shared" si="4"/>
        <v>135143.48070327248</v>
      </c>
    </row>
    <row r="82" spans="1:6" ht="13" x14ac:dyDescent="0.15">
      <c r="A82" s="215">
        <f t="shared" ca="1" si="0"/>
        <v>47819</v>
      </c>
      <c r="B82" s="213">
        <v>74</v>
      </c>
      <c r="C82" s="214">
        <f t="shared" si="1"/>
        <v>-960.26983059779934</v>
      </c>
      <c r="D82" s="214">
        <f t="shared" si="2"/>
        <v>-773.69642702623423</v>
      </c>
      <c r="E82" s="214">
        <f t="shared" si="3"/>
        <v>-186.57340357156511</v>
      </c>
      <c r="F82" s="214">
        <f t="shared" si="4"/>
        <v>134956.90729970092</v>
      </c>
    </row>
    <row r="83" spans="1:6" ht="13" x14ac:dyDescent="0.15">
      <c r="A83" s="215">
        <f t="shared" ca="1" si="0"/>
        <v>47850</v>
      </c>
      <c r="B83" s="213">
        <v>75</v>
      </c>
      <c r="C83" s="214">
        <f t="shared" si="1"/>
        <v>-960.26983059779934</v>
      </c>
      <c r="D83" s="214">
        <f t="shared" si="2"/>
        <v>-772.62829429078715</v>
      </c>
      <c r="E83" s="214">
        <f t="shared" si="3"/>
        <v>-187.64153630701219</v>
      </c>
      <c r="F83" s="214">
        <f t="shared" si="4"/>
        <v>134769.26576339389</v>
      </c>
    </row>
    <row r="84" spans="1:6" ht="13" x14ac:dyDescent="0.15">
      <c r="A84" s="215">
        <f t="shared" ca="1" si="0"/>
        <v>47881</v>
      </c>
      <c r="B84" s="213">
        <v>76</v>
      </c>
      <c r="C84" s="214">
        <f t="shared" si="1"/>
        <v>-960.26983059779934</v>
      </c>
      <c r="D84" s="214">
        <f t="shared" si="2"/>
        <v>-771.55404649542959</v>
      </c>
      <c r="E84" s="214">
        <f t="shared" si="3"/>
        <v>-188.71578410236975</v>
      </c>
      <c r="F84" s="214">
        <f t="shared" si="4"/>
        <v>134580.54997929154</v>
      </c>
    </row>
    <row r="85" spans="1:6" ht="13" x14ac:dyDescent="0.15">
      <c r="A85" s="215">
        <f t="shared" ca="1" si="0"/>
        <v>47909</v>
      </c>
      <c r="B85" s="213">
        <v>77</v>
      </c>
      <c r="C85" s="214">
        <f t="shared" si="1"/>
        <v>-960.26983059779934</v>
      </c>
      <c r="D85" s="214">
        <f t="shared" si="2"/>
        <v>-770.47364863144344</v>
      </c>
      <c r="E85" s="214">
        <f t="shared" si="3"/>
        <v>-189.7961819663559</v>
      </c>
      <c r="F85" s="214">
        <f t="shared" si="4"/>
        <v>134390.75379732519</v>
      </c>
    </row>
    <row r="86" spans="1:6" ht="13" x14ac:dyDescent="0.15">
      <c r="A86" s="215">
        <f t="shared" ca="1" si="0"/>
        <v>47940</v>
      </c>
      <c r="B86" s="213">
        <v>78</v>
      </c>
      <c r="C86" s="214">
        <f t="shared" si="1"/>
        <v>-960.26983059779934</v>
      </c>
      <c r="D86" s="214">
        <f t="shared" si="2"/>
        <v>-769.38706548968605</v>
      </c>
      <c r="E86" s="214">
        <f t="shared" si="3"/>
        <v>-190.88276510811329</v>
      </c>
      <c r="F86" s="214">
        <f t="shared" si="4"/>
        <v>134199.87103221708</v>
      </c>
    </row>
    <row r="87" spans="1:6" ht="13" x14ac:dyDescent="0.15">
      <c r="A87" s="215">
        <f t="shared" ca="1" si="0"/>
        <v>47970</v>
      </c>
      <c r="B87" s="213">
        <v>79</v>
      </c>
      <c r="C87" s="214">
        <f t="shared" si="1"/>
        <v>-960.26983059779934</v>
      </c>
      <c r="D87" s="214">
        <f t="shared" si="2"/>
        <v>-768.2942616594421</v>
      </c>
      <c r="E87" s="214">
        <f t="shared" si="3"/>
        <v>-191.97556893835724</v>
      </c>
      <c r="F87" s="214">
        <f t="shared" si="4"/>
        <v>134007.89546327872</v>
      </c>
    </row>
    <row r="88" spans="1:6" ht="13" x14ac:dyDescent="0.15">
      <c r="A88" s="215">
        <f t="shared" ca="1" si="0"/>
        <v>48001</v>
      </c>
      <c r="B88" s="213">
        <v>80</v>
      </c>
      <c r="C88" s="214">
        <f t="shared" si="1"/>
        <v>-960.26983059779934</v>
      </c>
      <c r="D88" s="214">
        <f t="shared" si="2"/>
        <v>-767.19520152727</v>
      </c>
      <c r="E88" s="214">
        <f t="shared" si="3"/>
        <v>-193.07462907052934</v>
      </c>
      <c r="F88" s="214">
        <f t="shared" si="4"/>
        <v>133814.82083420819</v>
      </c>
    </row>
    <row r="89" spans="1:6" ht="13" x14ac:dyDescent="0.15">
      <c r="A89" s="215">
        <f t="shared" ca="1" si="0"/>
        <v>48031</v>
      </c>
      <c r="B89" s="213">
        <v>81</v>
      </c>
      <c r="C89" s="214">
        <f t="shared" si="1"/>
        <v>-960.26983059779934</v>
      </c>
      <c r="D89" s="214">
        <f t="shared" si="2"/>
        <v>-766.08984927584129</v>
      </c>
      <c r="E89" s="214">
        <f t="shared" si="3"/>
        <v>-194.17998132195805</v>
      </c>
      <c r="F89" s="214">
        <f t="shared" si="4"/>
        <v>133620.64085288622</v>
      </c>
    </row>
    <row r="90" spans="1:6" ht="13" x14ac:dyDescent="0.15">
      <c r="A90" s="215">
        <f t="shared" ca="1" si="0"/>
        <v>48062</v>
      </c>
      <c r="B90" s="213">
        <v>82</v>
      </c>
      <c r="C90" s="214">
        <f t="shared" si="1"/>
        <v>-960.26983059779934</v>
      </c>
      <c r="D90" s="214">
        <f t="shared" si="2"/>
        <v>-764.97816888277316</v>
      </c>
      <c r="E90" s="214">
        <f t="shared" si="3"/>
        <v>-195.29166171502618</v>
      </c>
      <c r="F90" s="214">
        <f t="shared" si="4"/>
        <v>133425.3491911712</v>
      </c>
    </row>
    <row r="91" spans="1:6" ht="13" x14ac:dyDescent="0.15">
      <c r="A91" s="215">
        <f t="shared" ca="1" si="0"/>
        <v>48093</v>
      </c>
      <c r="B91" s="213">
        <v>83</v>
      </c>
      <c r="C91" s="214">
        <f t="shared" si="1"/>
        <v>-960.26983059779934</v>
      </c>
      <c r="D91" s="214">
        <f t="shared" si="2"/>
        <v>-763.86012411945444</v>
      </c>
      <c r="E91" s="214">
        <f t="shared" si="3"/>
        <v>-196.4097064783449</v>
      </c>
      <c r="F91" s="214">
        <f t="shared" si="4"/>
        <v>133228.93948469285</v>
      </c>
    </row>
    <row r="92" spans="1:6" ht="13" x14ac:dyDescent="0.15">
      <c r="A92" s="215">
        <f t="shared" ca="1" si="0"/>
        <v>48123</v>
      </c>
      <c r="B92" s="213">
        <v>84</v>
      </c>
      <c r="C92" s="214">
        <f t="shared" si="1"/>
        <v>-960.26983059779934</v>
      </c>
      <c r="D92" s="214">
        <f t="shared" si="2"/>
        <v>-762.73567854986607</v>
      </c>
      <c r="E92" s="214">
        <f t="shared" si="3"/>
        <v>-197.53415204793328</v>
      </c>
      <c r="F92" s="214">
        <f t="shared" si="4"/>
        <v>133031.40533264491</v>
      </c>
    </row>
    <row r="93" spans="1:6" ht="13" x14ac:dyDescent="0.15">
      <c r="A93" s="215">
        <f t="shared" ca="1" si="0"/>
        <v>48154</v>
      </c>
      <c r="B93" s="213">
        <v>85</v>
      </c>
      <c r="C93" s="214">
        <f t="shared" si="1"/>
        <v>-960.26983059779934</v>
      </c>
      <c r="D93" s="214">
        <f t="shared" si="2"/>
        <v>-761.60479552939159</v>
      </c>
      <c r="E93" s="214">
        <f t="shared" si="3"/>
        <v>-198.66503506840775</v>
      </c>
      <c r="F93" s="214">
        <f t="shared" si="4"/>
        <v>132832.7402975765</v>
      </c>
    </row>
    <row r="94" spans="1:6" ht="13" x14ac:dyDescent="0.15">
      <c r="A94" s="215">
        <f t="shared" ca="1" si="0"/>
        <v>48184</v>
      </c>
      <c r="B94" s="213">
        <v>86</v>
      </c>
      <c r="C94" s="214">
        <f t="shared" si="1"/>
        <v>-960.26983059779934</v>
      </c>
      <c r="D94" s="214">
        <f t="shared" si="2"/>
        <v>-760.46743820362497</v>
      </c>
      <c r="E94" s="214">
        <f t="shared" si="3"/>
        <v>-199.80239239417438</v>
      </c>
      <c r="F94" s="214">
        <f t="shared" si="4"/>
        <v>132632.93790518233</v>
      </c>
    </row>
    <row r="95" spans="1:6" ht="13" x14ac:dyDescent="0.15">
      <c r="A95" s="215">
        <f t="shared" ca="1" si="0"/>
        <v>48215</v>
      </c>
      <c r="B95" s="213">
        <v>87</v>
      </c>
      <c r="C95" s="214">
        <f t="shared" si="1"/>
        <v>-960.26983059779934</v>
      </c>
      <c r="D95" s="214">
        <f t="shared" si="2"/>
        <v>-759.32356950716837</v>
      </c>
      <c r="E95" s="214">
        <f t="shared" si="3"/>
        <v>-200.94626109063097</v>
      </c>
      <c r="F95" s="214">
        <f t="shared" si="4"/>
        <v>132431.9916440917</v>
      </c>
    </row>
    <row r="96" spans="1:6" ht="13" x14ac:dyDescent="0.15">
      <c r="A96" s="215">
        <f t="shared" ca="1" si="0"/>
        <v>48246</v>
      </c>
      <c r="B96" s="213">
        <v>88</v>
      </c>
      <c r="C96" s="214">
        <f t="shared" si="1"/>
        <v>-960.26983059779934</v>
      </c>
      <c r="D96" s="214">
        <f t="shared" si="2"/>
        <v>-758.17315216242434</v>
      </c>
      <c r="E96" s="214">
        <f t="shared" si="3"/>
        <v>-202.096678435375</v>
      </c>
      <c r="F96" s="214">
        <f t="shared" si="4"/>
        <v>132229.89496565633</v>
      </c>
    </row>
    <row r="97" spans="1:6" ht="13" x14ac:dyDescent="0.15">
      <c r="A97" s="215">
        <f t="shared" ca="1" si="0"/>
        <v>48275</v>
      </c>
      <c r="B97" s="213">
        <v>89</v>
      </c>
      <c r="C97" s="214">
        <f t="shared" si="1"/>
        <v>-960.26983059779934</v>
      </c>
      <c r="D97" s="214">
        <f t="shared" si="2"/>
        <v>-757.01614867838202</v>
      </c>
      <c r="E97" s="214">
        <f t="shared" si="3"/>
        <v>-203.25368191941732</v>
      </c>
      <c r="F97" s="214">
        <f t="shared" si="4"/>
        <v>132026.64128373691</v>
      </c>
    </row>
    <row r="98" spans="1:6" ht="13" x14ac:dyDescent="0.15">
      <c r="A98" s="215">
        <f t="shared" ca="1" si="0"/>
        <v>48306</v>
      </c>
      <c r="B98" s="213">
        <v>90</v>
      </c>
      <c r="C98" s="214">
        <f t="shared" si="1"/>
        <v>-960.26983059779934</v>
      </c>
      <c r="D98" s="214">
        <f t="shared" si="2"/>
        <v>-755.85252134939321</v>
      </c>
      <c r="E98" s="214">
        <f t="shared" si="3"/>
        <v>-204.41730924840613</v>
      </c>
      <c r="F98" s="214">
        <f t="shared" si="4"/>
        <v>131822.2239744885</v>
      </c>
    </row>
    <row r="99" spans="1:6" ht="13" x14ac:dyDescent="0.15">
      <c r="A99" s="215">
        <f t="shared" ca="1" si="0"/>
        <v>48336</v>
      </c>
      <c r="B99" s="213">
        <v>91</v>
      </c>
      <c r="C99" s="214">
        <f t="shared" si="1"/>
        <v>-960.26983059779934</v>
      </c>
      <c r="D99" s="214">
        <f t="shared" si="2"/>
        <v>-754.68223225394604</v>
      </c>
      <c r="E99" s="214">
        <f t="shared" si="3"/>
        <v>-205.5875983438533</v>
      </c>
      <c r="F99" s="214">
        <f t="shared" si="4"/>
        <v>131616.63637614466</v>
      </c>
    </row>
    <row r="100" spans="1:6" ht="13" x14ac:dyDescent="0.15">
      <c r="A100" s="215">
        <f t="shared" ca="1" si="0"/>
        <v>48367</v>
      </c>
      <c r="B100" s="213">
        <v>92</v>
      </c>
      <c r="C100" s="214">
        <f t="shared" si="1"/>
        <v>-960.26983059779934</v>
      </c>
      <c r="D100" s="214">
        <f t="shared" si="2"/>
        <v>-753.50524325342747</v>
      </c>
      <c r="E100" s="214">
        <f t="shared" si="3"/>
        <v>-206.76458734437188</v>
      </c>
      <c r="F100" s="214">
        <f t="shared" si="4"/>
        <v>131409.87178880029</v>
      </c>
    </row>
    <row r="101" spans="1:6" ht="13" x14ac:dyDescent="0.15">
      <c r="A101" s="215">
        <f t="shared" ca="1" si="0"/>
        <v>48397</v>
      </c>
      <c r="B101" s="213">
        <v>93</v>
      </c>
      <c r="C101" s="214">
        <f t="shared" si="1"/>
        <v>-960.26983059779934</v>
      </c>
      <c r="D101" s="214">
        <f t="shared" si="2"/>
        <v>-752.32151599088093</v>
      </c>
      <c r="E101" s="214">
        <f t="shared" si="3"/>
        <v>-207.94831460691842</v>
      </c>
      <c r="F101" s="214">
        <f t="shared" si="4"/>
        <v>131201.92347419338</v>
      </c>
    </row>
    <row r="102" spans="1:6" ht="13" x14ac:dyDescent="0.15">
      <c r="A102" s="215">
        <f t="shared" ca="1" si="0"/>
        <v>48428</v>
      </c>
      <c r="B102" s="213">
        <v>94</v>
      </c>
      <c r="C102" s="214">
        <f t="shared" si="1"/>
        <v>-960.26983059779934</v>
      </c>
      <c r="D102" s="214">
        <f t="shared" si="2"/>
        <v>-751.13101188975645</v>
      </c>
      <c r="E102" s="214">
        <f t="shared" si="3"/>
        <v>-209.13881870804289</v>
      </c>
      <c r="F102" s="214">
        <f t="shared" si="4"/>
        <v>130992.78465548533</v>
      </c>
    </row>
    <row r="103" spans="1:6" ht="13" x14ac:dyDescent="0.15">
      <c r="A103" s="215">
        <f t="shared" ca="1" si="0"/>
        <v>48459</v>
      </c>
      <c r="B103" s="213">
        <v>95</v>
      </c>
      <c r="C103" s="214">
        <f t="shared" si="1"/>
        <v>-960.26983059779934</v>
      </c>
      <c r="D103" s="214">
        <f t="shared" si="2"/>
        <v>-749.93369215265284</v>
      </c>
      <c r="E103" s="214">
        <f t="shared" si="3"/>
        <v>-210.3361384451465</v>
      </c>
      <c r="F103" s="214">
        <f t="shared" si="4"/>
        <v>130782.44851704019</v>
      </c>
    </row>
    <row r="104" spans="1:6" ht="13" x14ac:dyDescent="0.15">
      <c r="A104" s="215">
        <f t="shared" ca="1" si="0"/>
        <v>48489</v>
      </c>
      <c r="B104" s="213">
        <v>96</v>
      </c>
      <c r="C104" s="214">
        <f t="shared" si="1"/>
        <v>-960.26983059779934</v>
      </c>
      <c r="D104" s="214">
        <f t="shared" si="2"/>
        <v>-748.72951776005436</v>
      </c>
      <c r="E104" s="214">
        <f t="shared" si="3"/>
        <v>-211.54031283774498</v>
      </c>
      <c r="F104" s="214">
        <f t="shared" si="4"/>
        <v>130570.90820420244</v>
      </c>
    </row>
    <row r="105" spans="1:6" ht="13" x14ac:dyDescent="0.15">
      <c r="A105" s="215">
        <f t="shared" ca="1" si="0"/>
        <v>48520</v>
      </c>
      <c r="B105" s="213">
        <v>97</v>
      </c>
      <c r="C105" s="214">
        <f t="shared" si="1"/>
        <v>-960.26983059779934</v>
      </c>
      <c r="D105" s="214">
        <f t="shared" si="2"/>
        <v>-747.5184494690584</v>
      </c>
      <c r="E105" s="214">
        <f t="shared" si="3"/>
        <v>-212.75138112874095</v>
      </c>
      <c r="F105" s="214">
        <f t="shared" si="4"/>
        <v>130358.1568230737</v>
      </c>
    </row>
    <row r="106" spans="1:6" ht="13" x14ac:dyDescent="0.15">
      <c r="A106" s="215">
        <f t="shared" ca="1" si="0"/>
        <v>48550</v>
      </c>
      <c r="B106" s="213">
        <v>98</v>
      </c>
      <c r="C106" s="214">
        <f t="shared" si="1"/>
        <v>-960.26983059779934</v>
      </c>
      <c r="D106" s="214">
        <f t="shared" si="2"/>
        <v>-746.30044781209619</v>
      </c>
      <c r="E106" s="214">
        <f t="shared" si="3"/>
        <v>-213.96938278570315</v>
      </c>
      <c r="F106" s="214">
        <f t="shared" si="4"/>
        <v>130144.18744028801</v>
      </c>
    </row>
    <row r="107" spans="1:6" ht="13" x14ac:dyDescent="0.15">
      <c r="A107" s="215">
        <f t="shared" ca="1" si="0"/>
        <v>48581</v>
      </c>
      <c r="B107" s="213">
        <v>99</v>
      </c>
      <c r="C107" s="214">
        <f t="shared" si="1"/>
        <v>-960.26983059779934</v>
      </c>
      <c r="D107" s="214">
        <f t="shared" si="2"/>
        <v>-745.07547309564814</v>
      </c>
      <c r="E107" s="214">
        <f t="shared" si="3"/>
        <v>-215.19435750215121</v>
      </c>
      <c r="F107" s="214">
        <f t="shared" si="4"/>
        <v>129928.99308278585</v>
      </c>
    </row>
    <row r="108" spans="1:6" ht="13" x14ac:dyDescent="0.15">
      <c r="A108" s="215">
        <f t="shared" ca="1" si="0"/>
        <v>48612</v>
      </c>
      <c r="B108" s="213">
        <v>100</v>
      </c>
      <c r="C108" s="214">
        <f t="shared" si="1"/>
        <v>-960.26983059779934</v>
      </c>
      <c r="D108" s="214">
        <f t="shared" si="2"/>
        <v>-743.84348539894836</v>
      </c>
      <c r="E108" s="214">
        <f t="shared" si="3"/>
        <v>-216.42634519885098</v>
      </c>
      <c r="F108" s="214">
        <f t="shared" si="4"/>
        <v>129712.566737587</v>
      </c>
    </row>
    <row r="109" spans="1:6" ht="13" x14ac:dyDescent="0.15">
      <c r="A109" s="215">
        <f t="shared" ca="1" si="0"/>
        <v>48640</v>
      </c>
      <c r="B109" s="213">
        <v>101</v>
      </c>
      <c r="C109" s="214">
        <f t="shared" si="1"/>
        <v>-960.26983059779934</v>
      </c>
      <c r="D109" s="214">
        <f t="shared" si="2"/>
        <v>-742.60444457268477</v>
      </c>
      <c r="E109" s="214">
        <f t="shared" si="3"/>
        <v>-217.66538602511457</v>
      </c>
      <c r="F109" s="214">
        <f t="shared" si="4"/>
        <v>129494.90135156189</v>
      </c>
    </row>
    <row r="110" spans="1:6" ht="13" x14ac:dyDescent="0.15">
      <c r="A110" s="215">
        <f t="shared" ca="1" si="0"/>
        <v>48671</v>
      </c>
      <c r="B110" s="213">
        <v>102</v>
      </c>
      <c r="C110" s="214">
        <f t="shared" si="1"/>
        <v>-960.26983059779934</v>
      </c>
      <c r="D110" s="214">
        <f t="shared" si="2"/>
        <v>-741.35831023769106</v>
      </c>
      <c r="E110" s="214">
        <f t="shared" si="3"/>
        <v>-218.91152036010828</v>
      </c>
      <c r="F110" s="214">
        <f t="shared" si="4"/>
        <v>129275.98983120178</v>
      </c>
    </row>
    <row r="111" spans="1:6" ht="13" x14ac:dyDescent="0.15">
      <c r="A111" s="215">
        <f t="shared" ca="1" si="0"/>
        <v>48701</v>
      </c>
      <c r="B111" s="213">
        <v>103</v>
      </c>
      <c r="C111" s="214">
        <f t="shared" si="1"/>
        <v>-960.26983059779934</v>
      </c>
      <c r="D111" s="214">
        <f t="shared" si="2"/>
        <v>-740.10504178362942</v>
      </c>
      <c r="E111" s="214">
        <f t="shared" si="3"/>
        <v>-220.16478881416992</v>
      </c>
      <c r="F111" s="214">
        <f t="shared" si="4"/>
        <v>129055.8250423876</v>
      </c>
    </row>
    <row r="112" spans="1:6" ht="13" x14ac:dyDescent="0.15">
      <c r="A112" s="215">
        <f t="shared" ca="1" si="0"/>
        <v>48732</v>
      </c>
      <c r="B112" s="213">
        <v>104</v>
      </c>
      <c r="C112" s="214">
        <f t="shared" si="1"/>
        <v>-960.26983059779934</v>
      </c>
      <c r="D112" s="214">
        <f t="shared" si="2"/>
        <v>-738.84459836766825</v>
      </c>
      <c r="E112" s="214">
        <f t="shared" si="3"/>
        <v>-221.42523223013109</v>
      </c>
      <c r="F112" s="214">
        <f t="shared" si="4"/>
        <v>128834.39981015747</v>
      </c>
    </row>
    <row r="113" spans="1:6" ht="13" x14ac:dyDescent="0.15">
      <c r="A113" s="215">
        <f t="shared" ca="1" si="0"/>
        <v>48762</v>
      </c>
      <c r="B113" s="213">
        <v>105</v>
      </c>
      <c r="C113" s="214">
        <f t="shared" si="1"/>
        <v>-960.26983059779934</v>
      </c>
      <c r="D113" s="214">
        <f t="shared" si="2"/>
        <v>-737.5769389131508</v>
      </c>
      <c r="E113" s="214">
        <f t="shared" si="3"/>
        <v>-222.69289168464854</v>
      </c>
      <c r="F113" s="214">
        <f t="shared" si="4"/>
        <v>128611.70691847282</v>
      </c>
    </row>
    <row r="114" spans="1:6" ht="13" x14ac:dyDescent="0.15">
      <c r="A114" s="215">
        <f t="shared" ca="1" si="0"/>
        <v>48793</v>
      </c>
      <c r="B114" s="213">
        <v>106</v>
      </c>
      <c r="C114" s="214">
        <f t="shared" si="1"/>
        <v>-960.26983059779934</v>
      </c>
      <c r="D114" s="214">
        <f t="shared" si="2"/>
        <v>-736.30202210825621</v>
      </c>
      <c r="E114" s="214">
        <f t="shared" si="3"/>
        <v>-223.96780848954313</v>
      </c>
      <c r="F114" s="214">
        <f t="shared" si="4"/>
        <v>128387.73910998327</v>
      </c>
    </row>
    <row r="115" spans="1:6" ht="13" x14ac:dyDescent="0.15">
      <c r="A115" s="215">
        <f t="shared" ca="1" si="0"/>
        <v>48824</v>
      </c>
      <c r="B115" s="213">
        <v>107</v>
      </c>
      <c r="C115" s="214">
        <f t="shared" si="1"/>
        <v>-960.26983059779934</v>
      </c>
      <c r="D115" s="214">
        <f t="shared" si="2"/>
        <v>-735.01980640465354</v>
      </c>
      <c r="E115" s="214">
        <f t="shared" si="3"/>
        <v>-225.2500241931458</v>
      </c>
      <c r="F115" s="214">
        <f t="shared" si="4"/>
        <v>128162.48908579013</v>
      </c>
    </row>
    <row r="116" spans="1:6" ht="13" x14ac:dyDescent="0.15">
      <c r="A116" s="215">
        <f t="shared" ca="1" si="0"/>
        <v>48854</v>
      </c>
      <c r="B116" s="213">
        <v>108</v>
      </c>
      <c r="C116" s="214">
        <f t="shared" si="1"/>
        <v>-960.26983059779934</v>
      </c>
      <c r="D116" s="214">
        <f t="shared" si="2"/>
        <v>-733.73025001614781</v>
      </c>
      <c r="E116" s="214">
        <f t="shared" si="3"/>
        <v>-226.53958058165153</v>
      </c>
      <c r="F116" s="214">
        <f t="shared" si="4"/>
        <v>127935.94950520848</v>
      </c>
    </row>
    <row r="117" spans="1:6" ht="13" x14ac:dyDescent="0.15">
      <c r="A117" s="215">
        <f t="shared" ca="1" si="0"/>
        <v>48885</v>
      </c>
      <c r="B117" s="213">
        <v>109</v>
      </c>
      <c r="C117" s="214">
        <f t="shared" si="1"/>
        <v>-960.26983059779934</v>
      </c>
      <c r="D117" s="214">
        <f t="shared" si="2"/>
        <v>-732.43331091731795</v>
      </c>
      <c r="E117" s="214">
        <f t="shared" si="3"/>
        <v>-227.83651968048139</v>
      </c>
      <c r="F117" s="214">
        <f t="shared" si="4"/>
        <v>127708.112985528</v>
      </c>
    </row>
    <row r="118" spans="1:6" ht="13" x14ac:dyDescent="0.15">
      <c r="A118" s="215">
        <f t="shared" ca="1" si="0"/>
        <v>48915</v>
      </c>
      <c r="B118" s="213">
        <v>110</v>
      </c>
      <c r="C118" s="214">
        <f t="shared" si="1"/>
        <v>-960.26983059779934</v>
      </c>
      <c r="D118" s="214">
        <f t="shared" si="2"/>
        <v>-731.12894684214712</v>
      </c>
      <c r="E118" s="214">
        <f t="shared" si="3"/>
        <v>-229.14088375565223</v>
      </c>
      <c r="F118" s="214">
        <f t="shared" si="4"/>
        <v>127478.97210177235</v>
      </c>
    </row>
    <row r="119" spans="1:6" ht="13" x14ac:dyDescent="0.15">
      <c r="A119" s="215">
        <f t="shared" ca="1" si="0"/>
        <v>48946</v>
      </c>
      <c r="B119" s="213">
        <v>111</v>
      </c>
      <c r="C119" s="214">
        <f t="shared" si="1"/>
        <v>-960.26983059779934</v>
      </c>
      <c r="D119" s="214">
        <f t="shared" si="2"/>
        <v>-729.817115282646</v>
      </c>
      <c r="E119" s="214">
        <f t="shared" si="3"/>
        <v>-230.45271531515334</v>
      </c>
      <c r="F119" s="214">
        <f t="shared" si="4"/>
        <v>127248.51938645719</v>
      </c>
    </row>
    <row r="120" spans="1:6" ht="13" x14ac:dyDescent="0.15">
      <c r="A120" s="215">
        <f t="shared" ca="1" si="0"/>
        <v>48977</v>
      </c>
      <c r="B120" s="213">
        <v>112</v>
      </c>
      <c r="C120" s="214">
        <f t="shared" si="1"/>
        <v>-960.26983059779934</v>
      </c>
      <c r="D120" s="214">
        <f t="shared" si="2"/>
        <v>-728.49777348746682</v>
      </c>
      <c r="E120" s="214">
        <f t="shared" si="3"/>
        <v>-231.77205711033253</v>
      </c>
      <c r="F120" s="214">
        <f t="shared" si="4"/>
        <v>127016.74732934686</v>
      </c>
    </row>
    <row r="121" spans="1:6" ht="13" x14ac:dyDescent="0.15">
      <c r="A121" s="215">
        <f t="shared" ca="1" si="0"/>
        <v>49005</v>
      </c>
      <c r="B121" s="213">
        <v>113</v>
      </c>
      <c r="C121" s="214">
        <f t="shared" si="1"/>
        <v>-960.26983059779934</v>
      </c>
      <c r="D121" s="214">
        <f t="shared" si="2"/>
        <v>-727.17087846051004</v>
      </c>
      <c r="E121" s="214">
        <f t="shared" si="3"/>
        <v>-233.0989521372893</v>
      </c>
      <c r="F121" s="214">
        <f t="shared" si="4"/>
        <v>126783.64837720958</v>
      </c>
    </row>
    <row r="122" spans="1:6" ht="13" x14ac:dyDescent="0.15">
      <c r="A122" s="215">
        <f t="shared" ca="1" si="0"/>
        <v>49036</v>
      </c>
      <c r="B122" s="213">
        <v>114</v>
      </c>
      <c r="C122" s="214">
        <f t="shared" si="1"/>
        <v>-960.26983059779934</v>
      </c>
      <c r="D122" s="214">
        <f t="shared" si="2"/>
        <v>-725.83638695952413</v>
      </c>
      <c r="E122" s="214">
        <f t="shared" si="3"/>
        <v>-234.43344363827521</v>
      </c>
      <c r="F122" s="214">
        <f t="shared" si="4"/>
        <v>126549.2149335713</v>
      </c>
    </row>
    <row r="123" spans="1:6" ht="13" x14ac:dyDescent="0.15">
      <c r="A123" s="215">
        <f t="shared" ca="1" si="0"/>
        <v>49066</v>
      </c>
      <c r="B123" s="213">
        <v>115</v>
      </c>
      <c r="C123" s="214">
        <f t="shared" si="1"/>
        <v>-960.26983059779934</v>
      </c>
      <c r="D123" s="214">
        <f t="shared" si="2"/>
        <v>-724.49425549469504</v>
      </c>
      <c r="E123" s="214">
        <f t="shared" si="3"/>
        <v>-235.7755751031043</v>
      </c>
      <c r="F123" s="214">
        <f t="shared" si="4"/>
        <v>126313.4393584682</v>
      </c>
    </row>
    <row r="124" spans="1:6" ht="13" x14ac:dyDescent="0.15">
      <c r="A124" s="215">
        <f t="shared" ca="1" si="0"/>
        <v>49097</v>
      </c>
      <c r="B124" s="213">
        <v>116</v>
      </c>
      <c r="C124" s="214">
        <f t="shared" si="1"/>
        <v>-960.26983059779934</v>
      </c>
      <c r="D124" s="214">
        <f t="shared" si="2"/>
        <v>-723.14444032722963</v>
      </c>
      <c r="E124" s="214">
        <f t="shared" si="3"/>
        <v>-237.12539027056971</v>
      </c>
      <c r="F124" s="214">
        <f t="shared" si="4"/>
        <v>126076.31396819763</v>
      </c>
    </row>
    <row r="125" spans="1:6" ht="13" x14ac:dyDescent="0.15">
      <c r="A125" s="215">
        <f t="shared" ca="1" si="0"/>
        <v>49127</v>
      </c>
      <c r="B125" s="213">
        <v>117</v>
      </c>
      <c r="C125" s="214">
        <f t="shared" si="1"/>
        <v>-960.26983059779934</v>
      </c>
      <c r="D125" s="214">
        <f t="shared" si="2"/>
        <v>-721.78689746793066</v>
      </c>
      <c r="E125" s="214">
        <f t="shared" si="3"/>
        <v>-238.48293312986868</v>
      </c>
      <c r="F125" s="214">
        <f t="shared" si="4"/>
        <v>125837.83103506776</v>
      </c>
    </row>
    <row r="126" spans="1:6" ht="13" x14ac:dyDescent="0.15">
      <c r="A126" s="215">
        <f t="shared" ca="1" si="0"/>
        <v>49158</v>
      </c>
      <c r="B126" s="213">
        <v>118</v>
      </c>
      <c r="C126" s="214">
        <f t="shared" si="1"/>
        <v>-960.26983059779934</v>
      </c>
      <c r="D126" s="214">
        <f t="shared" si="2"/>
        <v>-720.42158267576224</v>
      </c>
      <c r="E126" s="214">
        <f t="shared" si="3"/>
        <v>-239.8482479220371</v>
      </c>
      <c r="F126" s="214">
        <f t="shared" si="4"/>
        <v>125597.98278714572</v>
      </c>
    </row>
    <row r="127" spans="1:6" ht="13" x14ac:dyDescent="0.15">
      <c r="A127" s="215">
        <f t="shared" ca="1" si="0"/>
        <v>49189</v>
      </c>
      <c r="B127" s="213">
        <v>119</v>
      </c>
      <c r="C127" s="214">
        <f t="shared" si="1"/>
        <v>-960.26983059779934</v>
      </c>
      <c r="D127" s="214">
        <f t="shared" si="2"/>
        <v>-719.04845145640866</v>
      </c>
      <c r="E127" s="214">
        <f t="shared" si="3"/>
        <v>-241.22137914139068</v>
      </c>
      <c r="F127" s="214">
        <f t="shared" si="4"/>
        <v>125356.76140800433</v>
      </c>
    </row>
    <row r="128" spans="1:6" ht="13" x14ac:dyDescent="0.15">
      <c r="A128" s="215">
        <f t="shared" ca="1" si="0"/>
        <v>49219</v>
      </c>
      <c r="B128" s="213">
        <v>120</v>
      </c>
      <c r="C128" s="214">
        <f t="shared" si="1"/>
        <v>-960.26983059779934</v>
      </c>
      <c r="D128" s="214">
        <f t="shared" si="2"/>
        <v>-717.66745906082417</v>
      </c>
      <c r="E128" s="214">
        <f t="shared" si="3"/>
        <v>-242.60237153697517</v>
      </c>
      <c r="F128" s="214">
        <f t="shared" si="4"/>
        <v>125114.15903646735</v>
      </c>
    </row>
    <row r="129" spans="1:6" ht="13" x14ac:dyDescent="0.15">
      <c r="A129" s="215">
        <f t="shared" ca="1" si="0"/>
        <v>49250</v>
      </c>
      <c r="B129" s="213">
        <v>121</v>
      </c>
      <c r="C129" s="214">
        <f t="shared" si="1"/>
        <v>-960.26983059779934</v>
      </c>
      <c r="D129" s="214">
        <f t="shared" si="2"/>
        <v>-716.27856048377487</v>
      </c>
      <c r="E129" s="214">
        <f t="shared" si="3"/>
        <v>-243.99127011402447</v>
      </c>
      <c r="F129" s="214">
        <f t="shared" si="4"/>
        <v>124870.16776635332</v>
      </c>
    </row>
    <row r="130" spans="1:6" ht="13" x14ac:dyDescent="0.15">
      <c r="A130" s="215">
        <f t="shared" ca="1" si="0"/>
        <v>49280</v>
      </c>
      <c r="B130" s="213">
        <v>122</v>
      </c>
      <c r="C130" s="214">
        <f t="shared" si="1"/>
        <v>-960.26983059779934</v>
      </c>
      <c r="D130" s="214">
        <f t="shared" si="2"/>
        <v>-714.88171046237221</v>
      </c>
      <c r="E130" s="214">
        <f t="shared" si="3"/>
        <v>-245.38812013542713</v>
      </c>
      <c r="F130" s="214">
        <f t="shared" si="4"/>
        <v>124624.7796462179</v>
      </c>
    </row>
    <row r="131" spans="1:6" ht="13" x14ac:dyDescent="0.15">
      <c r="A131" s="215">
        <f t="shared" ca="1" si="0"/>
        <v>49311</v>
      </c>
      <c r="B131" s="213">
        <v>123</v>
      </c>
      <c r="C131" s="214">
        <f t="shared" si="1"/>
        <v>-960.26983059779934</v>
      </c>
      <c r="D131" s="214">
        <f t="shared" si="2"/>
        <v>-713.47686347459683</v>
      </c>
      <c r="E131" s="214">
        <f t="shared" si="3"/>
        <v>-246.79296712320252</v>
      </c>
      <c r="F131" s="214">
        <f t="shared" si="4"/>
        <v>124377.9866790947</v>
      </c>
    </row>
    <row r="132" spans="1:6" ht="13" x14ac:dyDescent="0.15">
      <c r="A132" s="215">
        <f t="shared" ca="1" si="0"/>
        <v>49342</v>
      </c>
      <c r="B132" s="213">
        <v>124</v>
      </c>
      <c r="C132" s="214">
        <f t="shared" si="1"/>
        <v>-960.26983059779934</v>
      </c>
      <c r="D132" s="214">
        <f t="shared" si="2"/>
        <v>-712.06397373781647</v>
      </c>
      <c r="E132" s="214">
        <f t="shared" si="3"/>
        <v>-248.20585685998287</v>
      </c>
      <c r="F132" s="214">
        <f t="shared" si="4"/>
        <v>124129.78082223471</v>
      </c>
    </row>
    <row r="133" spans="1:6" ht="13" x14ac:dyDescent="0.15">
      <c r="A133" s="215">
        <f t="shared" ca="1" si="0"/>
        <v>49370</v>
      </c>
      <c r="B133" s="213">
        <v>125</v>
      </c>
      <c r="C133" s="214">
        <f t="shared" si="1"/>
        <v>-960.26983059779934</v>
      </c>
      <c r="D133" s="214">
        <f t="shared" si="2"/>
        <v>-710.6429952072931</v>
      </c>
      <c r="E133" s="214">
        <f t="shared" si="3"/>
        <v>-249.62683539050624</v>
      </c>
      <c r="F133" s="214">
        <f t="shared" si="4"/>
        <v>123880.15398684421</v>
      </c>
    </row>
    <row r="134" spans="1:6" ht="13" x14ac:dyDescent="0.15">
      <c r="A134" s="215">
        <f t="shared" ca="1" si="0"/>
        <v>49401</v>
      </c>
      <c r="B134" s="213">
        <v>126</v>
      </c>
      <c r="C134" s="214">
        <f t="shared" si="1"/>
        <v>-960.26983059779934</v>
      </c>
      <c r="D134" s="214">
        <f t="shared" si="2"/>
        <v>-709.21388157468255</v>
      </c>
      <c r="E134" s="214">
        <f t="shared" si="3"/>
        <v>-251.0559490231168</v>
      </c>
      <c r="F134" s="214">
        <f t="shared" si="4"/>
        <v>123629.0980378211</v>
      </c>
    </row>
    <row r="135" spans="1:6" ht="13" x14ac:dyDescent="0.15">
      <c r="A135" s="215">
        <f t="shared" ca="1" si="0"/>
        <v>49431</v>
      </c>
      <c r="B135" s="213">
        <v>127</v>
      </c>
      <c r="C135" s="214">
        <f t="shared" si="1"/>
        <v>-960.26983059779934</v>
      </c>
      <c r="D135" s="214">
        <f t="shared" si="2"/>
        <v>-707.7765862665251</v>
      </c>
      <c r="E135" s="214">
        <f t="shared" si="3"/>
        <v>-252.49324433127424</v>
      </c>
      <c r="F135" s="214">
        <f t="shared" si="4"/>
        <v>123376.60479348982</v>
      </c>
    </row>
    <row r="136" spans="1:6" ht="13" x14ac:dyDescent="0.15">
      <c r="A136" s="215">
        <f t="shared" ca="1" si="0"/>
        <v>49462</v>
      </c>
      <c r="B136" s="213">
        <v>128</v>
      </c>
      <c r="C136" s="214">
        <f t="shared" si="1"/>
        <v>-960.26983059779934</v>
      </c>
      <c r="D136" s="214">
        <f t="shared" si="2"/>
        <v>-706.33106244272847</v>
      </c>
      <c r="E136" s="214">
        <f t="shared" si="3"/>
        <v>-253.93876815507087</v>
      </c>
      <c r="F136" s="214">
        <f t="shared" si="4"/>
        <v>123122.66602533475</v>
      </c>
    </row>
    <row r="137" spans="1:6" ht="13" x14ac:dyDescent="0.15">
      <c r="A137" s="215">
        <f t="shared" ca="1" si="0"/>
        <v>49492</v>
      </c>
      <c r="B137" s="213">
        <v>129</v>
      </c>
      <c r="C137" s="214">
        <f t="shared" si="1"/>
        <v>-960.26983059779934</v>
      </c>
      <c r="D137" s="214">
        <f t="shared" si="2"/>
        <v>-704.87726299504084</v>
      </c>
      <c r="E137" s="214">
        <f t="shared" si="3"/>
        <v>-255.3925676027585</v>
      </c>
      <c r="F137" s="214">
        <f t="shared" si="4"/>
        <v>122867.27345773199</v>
      </c>
    </row>
    <row r="138" spans="1:6" ht="13" x14ac:dyDescent="0.15">
      <c r="A138" s="215">
        <f t="shared" ca="1" si="0"/>
        <v>49523</v>
      </c>
      <c r="B138" s="213">
        <v>130</v>
      </c>
      <c r="C138" s="214">
        <f t="shared" si="1"/>
        <v>-960.26983059779934</v>
      </c>
      <c r="D138" s="214">
        <f t="shared" si="2"/>
        <v>-703.41514054551499</v>
      </c>
      <c r="E138" s="214">
        <f t="shared" si="3"/>
        <v>-256.85469005228435</v>
      </c>
      <c r="F138" s="214">
        <f t="shared" si="4"/>
        <v>122610.41876767972</v>
      </c>
    </row>
    <row r="139" spans="1:6" ht="13" x14ac:dyDescent="0.15">
      <c r="A139" s="215">
        <f t="shared" ca="1" si="0"/>
        <v>49554</v>
      </c>
      <c r="B139" s="213">
        <v>131</v>
      </c>
      <c r="C139" s="214">
        <f t="shared" si="1"/>
        <v>-960.26983059779934</v>
      </c>
      <c r="D139" s="214">
        <f t="shared" si="2"/>
        <v>-701.94464744496565</v>
      </c>
      <c r="E139" s="214">
        <f t="shared" si="3"/>
        <v>-258.32518315283369</v>
      </c>
      <c r="F139" s="214">
        <f t="shared" si="4"/>
        <v>122352.09358452688</v>
      </c>
    </row>
    <row r="140" spans="1:6" ht="13" x14ac:dyDescent="0.15">
      <c r="A140" s="215">
        <f t="shared" ca="1" si="0"/>
        <v>49584</v>
      </c>
      <c r="B140" s="213">
        <v>132</v>
      </c>
      <c r="C140" s="214">
        <f t="shared" si="1"/>
        <v>-960.26983059779934</v>
      </c>
      <c r="D140" s="214">
        <f t="shared" si="2"/>
        <v>-700.46573577141567</v>
      </c>
      <c r="E140" s="214">
        <f t="shared" si="3"/>
        <v>-259.80409482638368</v>
      </c>
      <c r="F140" s="214">
        <f t="shared" si="4"/>
        <v>122092.2894897005</v>
      </c>
    </row>
    <row r="141" spans="1:6" ht="13" x14ac:dyDescent="0.15">
      <c r="A141" s="215">
        <f t="shared" ca="1" si="0"/>
        <v>49615</v>
      </c>
      <c r="B141" s="213">
        <v>133</v>
      </c>
      <c r="C141" s="214">
        <f t="shared" si="1"/>
        <v>-960.26983059779934</v>
      </c>
      <c r="D141" s="214">
        <f t="shared" si="2"/>
        <v>-698.97835732853457</v>
      </c>
      <c r="E141" s="214">
        <f t="shared" si="3"/>
        <v>-261.29147326926477</v>
      </c>
      <c r="F141" s="214">
        <f t="shared" si="4"/>
        <v>121830.99801643124</v>
      </c>
    </row>
    <row r="142" spans="1:6" ht="13" x14ac:dyDescent="0.15">
      <c r="A142" s="215">
        <f t="shared" ca="1" si="0"/>
        <v>49645</v>
      </c>
      <c r="B142" s="213">
        <v>134</v>
      </c>
      <c r="C142" s="214">
        <f t="shared" si="1"/>
        <v>-960.26983059779934</v>
      </c>
      <c r="D142" s="214">
        <f t="shared" si="2"/>
        <v>-697.48246364406805</v>
      </c>
      <c r="E142" s="214">
        <f t="shared" si="3"/>
        <v>-262.78736695373129</v>
      </c>
      <c r="F142" s="214">
        <f t="shared" si="4"/>
        <v>121568.21064947751</v>
      </c>
    </row>
    <row r="143" spans="1:6" ht="13" x14ac:dyDescent="0.15">
      <c r="A143" s="215">
        <f t="shared" ca="1" si="0"/>
        <v>49676</v>
      </c>
      <c r="B143" s="213">
        <v>135</v>
      </c>
      <c r="C143" s="214">
        <f t="shared" si="1"/>
        <v>-960.26983059779934</v>
      </c>
      <c r="D143" s="214">
        <f t="shared" si="2"/>
        <v>-695.97800596825812</v>
      </c>
      <c r="E143" s="214">
        <f t="shared" si="3"/>
        <v>-264.29182462954122</v>
      </c>
      <c r="F143" s="214">
        <f t="shared" si="4"/>
        <v>121303.91882484796</v>
      </c>
    </row>
    <row r="144" spans="1:6" ht="13" x14ac:dyDescent="0.15">
      <c r="A144" s="215">
        <f t="shared" ca="1" si="0"/>
        <v>49707</v>
      </c>
      <c r="B144" s="213">
        <v>136</v>
      </c>
      <c r="C144" s="214">
        <f t="shared" si="1"/>
        <v>-960.26983059779934</v>
      </c>
      <c r="D144" s="214">
        <f t="shared" si="2"/>
        <v>-694.4649352722538</v>
      </c>
      <c r="E144" s="214">
        <f t="shared" si="3"/>
        <v>-265.80489532554554</v>
      </c>
      <c r="F144" s="214">
        <f t="shared" si="4"/>
        <v>121038.11392952241</v>
      </c>
    </row>
    <row r="145" spans="1:6" ht="13" x14ac:dyDescent="0.15">
      <c r="A145" s="215">
        <f t="shared" ca="1" si="0"/>
        <v>49736</v>
      </c>
      <c r="B145" s="213">
        <v>137</v>
      </c>
      <c r="C145" s="214">
        <f t="shared" si="1"/>
        <v>-960.26983059779934</v>
      </c>
      <c r="D145" s="214">
        <f t="shared" si="2"/>
        <v>-692.94320224651506</v>
      </c>
      <c r="E145" s="214">
        <f t="shared" si="3"/>
        <v>-267.32662835128428</v>
      </c>
      <c r="F145" s="214">
        <f t="shared" si="4"/>
        <v>120770.78730117113</v>
      </c>
    </row>
    <row r="146" spans="1:6" ht="13" x14ac:dyDescent="0.15">
      <c r="A146" s="215">
        <f t="shared" ca="1" si="0"/>
        <v>49767</v>
      </c>
      <c r="B146" s="213">
        <v>138</v>
      </c>
      <c r="C146" s="214">
        <f t="shared" si="1"/>
        <v>-960.26983059779934</v>
      </c>
      <c r="D146" s="214">
        <f t="shared" si="2"/>
        <v>-691.41275729920403</v>
      </c>
      <c r="E146" s="214">
        <f t="shared" si="3"/>
        <v>-268.85707329859531</v>
      </c>
      <c r="F146" s="214">
        <f t="shared" si="4"/>
        <v>120501.93022787254</v>
      </c>
    </row>
    <row r="147" spans="1:6" ht="13" x14ac:dyDescent="0.15">
      <c r="A147" s="215">
        <f t="shared" ca="1" si="0"/>
        <v>49797</v>
      </c>
      <c r="B147" s="213">
        <v>139</v>
      </c>
      <c r="C147" s="214">
        <f t="shared" si="1"/>
        <v>-960.26983059779934</v>
      </c>
      <c r="D147" s="214">
        <f t="shared" si="2"/>
        <v>-689.87355055456953</v>
      </c>
      <c r="E147" s="214">
        <f t="shared" si="3"/>
        <v>-270.39628004322981</v>
      </c>
      <c r="F147" s="214">
        <f t="shared" si="4"/>
        <v>120231.5339478293</v>
      </c>
    </row>
    <row r="148" spans="1:6" ht="13" x14ac:dyDescent="0.15">
      <c r="A148" s="215">
        <f t="shared" ca="1" si="0"/>
        <v>49828</v>
      </c>
      <c r="B148" s="213">
        <v>140</v>
      </c>
      <c r="C148" s="214">
        <f t="shared" si="1"/>
        <v>-960.26983059779934</v>
      </c>
      <c r="D148" s="214">
        <f t="shared" si="2"/>
        <v>-688.32553185132201</v>
      </c>
      <c r="E148" s="214">
        <f t="shared" si="3"/>
        <v>-271.94429874647733</v>
      </c>
      <c r="F148" s="214">
        <f t="shared" si="4"/>
        <v>119959.58964908283</v>
      </c>
    </row>
    <row r="149" spans="1:6" ht="13" x14ac:dyDescent="0.15">
      <c r="A149" s="215">
        <f t="shared" ca="1" si="0"/>
        <v>49858</v>
      </c>
      <c r="B149" s="213">
        <v>141</v>
      </c>
      <c r="C149" s="214">
        <f t="shared" si="1"/>
        <v>-960.26983059779934</v>
      </c>
      <c r="D149" s="214">
        <f t="shared" si="2"/>
        <v>-686.7686507409984</v>
      </c>
      <c r="E149" s="214">
        <f t="shared" si="3"/>
        <v>-273.50117985680095</v>
      </c>
      <c r="F149" s="214">
        <f t="shared" si="4"/>
        <v>119686.08846922603</v>
      </c>
    </row>
    <row r="150" spans="1:6" ht="13" x14ac:dyDescent="0.15">
      <c r="A150" s="215">
        <f t="shared" ca="1" si="0"/>
        <v>49889</v>
      </c>
      <c r="B150" s="213">
        <v>142</v>
      </c>
      <c r="C150" s="214">
        <f t="shared" si="1"/>
        <v>-960.26983059779934</v>
      </c>
      <c r="D150" s="214">
        <f t="shared" si="2"/>
        <v>-685.20285648631818</v>
      </c>
      <c r="E150" s="214">
        <f t="shared" si="3"/>
        <v>-275.06697411148116</v>
      </c>
      <c r="F150" s="214">
        <f t="shared" si="4"/>
        <v>119411.02149511455</v>
      </c>
    </row>
    <row r="151" spans="1:6" ht="13" x14ac:dyDescent="0.15">
      <c r="A151" s="215">
        <f t="shared" ca="1" si="0"/>
        <v>49920</v>
      </c>
      <c r="B151" s="213">
        <v>143</v>
      </c>
      <c r="C151" s="214">
        <f t="shared" si="1"/>
        <v>-960.26983059779934</v>
      </c>
      <c r="D151" s="214">
        <f t="shared" si="2"/>
        <v>-683.62809805953009</v>
      </c>
      <c r="E151" s="214">
        <f t="shared" si="3"/>
        <v>-276.64173253826925</v>
      </c>
      <c r="F151" s="214">
        <f t="shared" si="4"/>
        <v>119134.37976257628</v>
      </c>
    </row>
    <row r="152" spans="1:6" ht="13" x14ac:dyDescent="0.15">
      <c r="A152" s="215">
        <f t="shared" ca="1" si="0"/>
        <v>49950</v>
      </c>
      <c r="B152" s="213">
        <v>144</v>
      </c>
      <c r="C152" s="214">
        <f t="shared" si="1"/>
        <v>-960.26983059779934</v>
      </c>
      <c r="D152" s="214">
        <f t="shared" si="2"/>
        <v>-682.04432414074847</v>
      </c>
      <c r="E152" s="214">
        <f t="shared" si="3"/>
        <v>-278.22550645705087</v>
      </c>
      <c r="F152" s="214">
        <f t="shared" si="4"/>
        <v>118856.15425611923</v>
      </c>
    </row>
    <row r="153" spans="1:6" ht="13" x14ac:dyDescent="0.15">
      <c r="A153" s="215">
        <f t="shared" ca="1" si="0"/>
        <v>49981</v>
      </c>
      <c r="B153" s="213">
        <v>145</v>
      </c>
      <c r="C153" s="214">
        <f t="shared" si="1"/>
        <v>-960.26983059779934</v>
      </c>
      <c r="D153" s="214">
        <f t="shared" si="2"/>
        <v>-680.45148311628191</v>
      </c>
      <c r="E153" s="214">
        <f t="shared" si="3"/>
        <v>-279.81834748151743</v>
      </c>
      <c r="F153" s="214">
        <f t="shared" si="4"/>
        <v>118576.33590863772</v>
      </c>
    </row>
    <row r="154" spans="1:6" ht="13" x14ac:dyDescent="0.15">
      <c r="A154" s="215">
        <f t="shared" ca="1" si="0"/>
        <v>50011</v>
      </c>
      <c r="B154" s="213">
        <v>146</v>
      </c>
      <c r="C154" s="214">
        <f t="shared" si="1"/>
        <v>-960.26983059779934</v>
      </c>
      <c r="D154" s="214">
        <f t="shared" si="2"/>
        <v>-678.84952307695016</v>
      </c>
      <c r="E154" s="214">
        <f t="shared" si="3"/>
        <v>-281.42030752084918</v>
      </c>
      <c r="F154" s="214">
        <f t="shared" si="4"/>
        <v>118294.91560111687</v>
      </c>
    </row>
    <row r="155" spans="1:6" ht="13" x14ac:dyDescent="0.15">
      <c r="A155" s="215">
        <f t="shared" ca="1" si="0"/>
        <v>50042</v>
      </c>
      <c r="B155" s="213">
        <v>147</v>
      </c>
      <c r="C155" s="214">
        <f t="shared" si="1"/>
        <v>-960.26983059779934</v>
      </c>
      <c r="D155" s="214">
        <f t="shared" si="2"/>
        <v>-677.23839181639335</v>
      </c>
      <c r="E155" s="214">
        <f t="shared" si="3"/>
        <v>-283.031438781406</v>
      </c>
      <c r="F155" s="214">
        <f t="shared" si="4"/>
        <v>118011.88416233547</v>
      </c>
    </row>
    <row r="156" spans="1:6" ht="13" x14ac:dyDescent="0.15">
      <c r="A156" s="215">
        <f t="shared" ca="1" si="0"/>
        <v>50073</v>
      </c>
      <c r="B156" s="213">
        <v>148</v>
      </c>
      <c r="C156" s="214">
        <f t="shared" si="1"/>
        <v>-960.26983059779934</v>
      </c>
      <c r="D156" s="214">
        <f t="shared" si="2"/>
        <v>-675.61803682936977</v>
      </c>
      <c r="E156" s="214">
        <f t="shared" si="3"/>
        <v>-284.65179376842957</v>
      </c>
      <c r="F156" s="214">
        <f t="shared" si="4"/>
        <v>117727.23236856704</v>
      </c>
    </row>
    <row r="157" spans="1:6" ht="13" x14ac:dyDescent="0.15">
      <c r="A157" s="215">
        <f t="shared" ca="1" si="0"/>
        <v>50101</v>
      </c>
      <c r="B157" s="213">
        <v>149</v>
      </c>
      <c r="C157" s="214">
        <f t="shared" si="1"/>
        <v>-960.26983059779934</v>
      </c>
      <c r="D157" s="214">
        <f t="shared" si="2"/>
        <v>-673.98840531004544</v>
      </c>
      <c r="E157" s="214">
        <f t="shared" si="3"/>
        <v>-286.2814252877539</v>
      </c>
      <c r="F157" s="214">
        <f t="shared" si="4"/>
        <v>117440.95094327928</v>
      </c>
    </row>
    <row r="158" spans="1:6" ht="13" x14ac:dyDescent="0.15">
      <c r="A158" s="215">
        <f t="shared" ca="1" si="0"/>
        <v>50132</v>
      </c>
      <c r="B158" s="213">
        <v>150</v>
      </c>
      <c r="C158" s="214">
        <f t="shared" si="1"/>
        <v>-960.26983059779934</v>
      </c>
      <c r="D158" s="214">
        <f t="shared" si="2"/>
        <v>-672.34944415027303</v>
      </c>
      <c r="E158" s="214">
        <f t="shared" si="3"/>
        <v>-287.92038644752631</v>
      </c>
      <c r="F158" s="214">
        <f t="shared" si="4"/>
        <v>117153.03055683176</v>
      </c>
    </row>
    <row r="159" spans="1:6" ht="13" x14ac:dyDescent="0.15">
      <c r="A159" s="215">
        <f t="shared" ca="1" si="0"/>
        <v>50162</v>
      </c>
      <c r="B159" s="213">
        <v>151</v>
      </c>
      <c r="C159" s="214">
        <f t="shared" si="1"/>
        <v>-960.26983059779934</v>
      </c>
      <c r="D159" s="214">
        <f t="shared" si="2"/>
        <v>-670.70109993786093</v>
      </c>
      <c r="E159" s="214">
        <f t="shared" si="3"/>
        <v>-289.56873065993841</v>
      </c>
      <c r="F159" s="214">
        <f t="shared" si="4"/>
        <v>116863.46182617181</v>
      </c>
    </row>
    <row r="160" spans="1:6" ht="13" x14ac:dyDescent="0.15">
      <c r="A160" s="215">
        <f t="shared" ca="1" si="0"/>
        <v>50193</v>
      </c>
      <c r="B160" s="213">
        <v>152</v>
      </c>
      <c r="C160" s="214">
        <f t="shared" si="1"/>
        <v>-960.26983059779934</v>
      </c>
      <c r="D160" s="214">
        <f t="shared" si="2"/>
        <v>-669.04331895483278</v>
      </c>
      <c r="E160" s="214">
        <f t="shared" si="3"/>
        <v>-291.22651164296656</v>
      </c>
      <c r="F160" s="214">
        <f t="shared" si="4"/>
        <v>116572.23531452885</v>
      </c>
    </row>
    <row r="161" spans="1:6" ht="13" x14ac:dyDescent="0.15">
      <c r="A161" s="215">
        <f t="shared" ca="1" si="0"/>
        <v>50223</v>
      </c>
      <c r="B161" s="213">
        <v>153</v>
      </c>
      <c r="C161" s="214">
        <f t="shared" si="1"/>
        <v>-960.26983059779934</v>
      </c>
      <c r="D161" s="214">
        <f t="shared" si="2"/>
        <v>-667.37604717567694</v>
      </c>
      <c r="E161" s="214">
        <f t="shared" si="3"/>
        <v>-292.8937834221224</v>
      </c>
      <c r="F161" s="214">
        <f t="shared" si="4"/>
        <v>116279.34153110672</v>
      </c>
    </row>
    <row r="162" spans="1:6" ht="13" x14ac:dyDescent="0.15">
      <c r="A162" s="215">
        <f t="shared" ca="1" si="0"/>
        <v>50254</v>
      </c>
      <c r="B162" s="213">
        <v>154</v>
      </c>
      <c r="C162" s="214">
        <f t="shared" si="1"/>
        <v>-960.26983059779934</v>
      </c>
      <c r="D162" s="214">
        <f t="shared" si="2"/>
        <v>-665.69923026558513</v>
      </c>
      <c r="E162" s="214">
        <f t="shared" si="3"/>
        <v>-294.57060033221421</v>
      </c>
      <c r="F162" s="214">
        <f t="shared" si="4"/>
        <v>115984.77093077451</v>
      </c>
    </row>
    <row r="163" spans="1:6" ht="13" x14ac:dyDescent="0.15">
      <c r="A163" s="215">
        <f t="shared" ca="1" si="0"/>
        <v>50285</v>
      </c>
      <c r="B163" s="213">
        <v>155</v>
      </c>
      <c r="C163" s="214">
        <f t="shared" si="1"/>
        <v>-960.26983059779934</v>
      </c>
      <c r="D163" s="214">
        <f t="shared" si="2"/>
        <v>-664.01281357868322</v>
      </c>
      <c r="E163" s="214">
        <f t="shared" si="3"/>
        <v>-296.25701701911612</v>
      </c>
      <c r="F163" s="214">
        <f t="shared" si="4"/>
        <v>115688.51391375539</v>
      </c>
    </row>
    <row r="164" spans="1:6" ht="13" x14ac:dyDescent="0.15">
      <c r="A164" s="215">
        <f t="shared" ca="1" si="0"/>
        <v>50315</v>
      </c>
      <c r="B164" s="213">
        <v>156</v>
      </c>
      <c r="C164" s="214">
        <f t="shared" si="1"/>
        <v>-960.26983059779934</v>
      </c>
      <c r="D164" s="214">
        <f t="shared" si="2"/>
        <v>-662.31674215624889</v>
      </c>
      <c r="E164" s="214">
        <f t="shared" si="3"/>
        <v>-297.95308844155045</v>
      </c>
      <c r="F164" s="214">
        <f t="shared" si="4"/>
        <v>115390.56082531385</v>
      </c>
    </row>
    <row r="165" spans="1:6" ht="13" x14ac:dyDescent="0.15">
      <c r="A165" s="215">
        <f t="shared" ca="1" si="0"/>
        <v>50346</v>
      </c>
      <c r="B165" s="213">
        <v>157</v>
      </c>
      <c r="C165" s="214">
        <f t="shared" si="1"/>
        <v>-960.26983059779934</v>
      </c>
      <c r="D165" s="214">
        <f t="shared" si="2"/>
        <v>-660.61096072492103</v>
      </c>
      <c r="E165" s="214">
        <f t="shared" si="3"/>
        <v>-299.65886987287831</v>
      </c>
      <c r="F165" s="214">
        <f t="shared" si="4"/>
        <v>115090.90195544098</v>
      </c>
    </row>
    <row r="166" spans="1:6" ht="13" x14ac:dyDescent="0.15">
      <c r="A166" s="215">
        <f t="shared" ca="1" si="0"/>
        <v>50376</v>
      </c>
      <c r="B166" s="213">
        <v>158</v>
      </c>
      <c r="C166" s="214">
        <f t="shared" si="1"/>
        <v>-960.26983059779934</v>
      </c>
      <c r="D166" s="214">
        <f t="shared" si="2"/>
        <v>-658.89541369489871</v>
      </c>
      <c r="E166" s="214">
        <f t="shared" si="3"/>
        <v>-301.37441690290063</v>
      </c>
      <c r="F166" s="214">
        <f t="shared" si="4"/>
        <v>114789.52753853808</v>
      </c>
    </row>
    <row r="167" spans="1:6" ht="13" x14ac:dyDescent="0.15">
      <c r="A167" s="215">
        <f t="shared" ca="1" si="0"/>
        <v>50407</v>
      </c>
      <c r="B167" s="213">
        <v>159</v>
      </c>
      <c r="C167" s="214">
        <f t="shared" si="1"/>
        <v>-960.26983059779934</v>
      </c>
      <c r="D167" s="214">
        <f t="shared" si="2"/>
        <v>-657.17004515812971</v>
      </c>
      <c r="E167" s="214">
        <f t="shared" si="3"/>
        <v>-303.09978543966963</v>
      </c>
      <c r="F167" s="214">
        <f t="shared" si="4"/>
        <v>114486.42775309841</v>
      </c>
    </row>
    <row r="168" spans="1:6" ht="13" x14ac:dyDescent="0.15">
      <c r="A168" s="215">
        <f t="shared" ca="1" si="0"/>
        <v>50438</v>
      </c>
      <c r="B168" s="213">
        <v>160</v>
      </c>
      <c r="C168" s="214">
        <f t="shared" si="1"/>
        <v>-960.26983059779934</v>
      </c>
      <c r="D168" s="214">
        <f t="shared" si="2"/>
        <v>-655.43479888648744</v>
      </c>
      <c r="E168" s="214">
        <f t="shared" si="3"/>
        <v>-304.8350317113119</v>
      </c>
      <c r="F168" s="214">
        <f t="shared" si="4"/>
        <v>114181.5927213871</v>
      </c>
    </row>
    <row r="169" spans="1:6" ht="13" x14ac:dyDescent="0.15">
      <c r="A169" s="215">
        <f t="shared" ca="1" si="0"/>
        <v>50466</v>
      </c>
      <c r="B169" s="213">
        <v>161</v>
      </c>
      <c r="C169" s="214">
        <f t="shared" si="1"/>
        <v>-960.26983059779934</v>
      </c>
      <c r="D169" s="214">
        <f t="shared" si="2"/>
        <v>-653.68961832994034</v>
      </c>
      <c r="E169" s="214">
        <f t="shared" si="3"/>
        <v>-306.580212267859</v>
      </c>
      <c r="F169" s="214">
        <f t="shared" si="4"/>
        <v>113875.01250911925</v>
      </c>
    </row>
    <row r="170" spans="1:6" ht="13" x14ac:dyDescent="0.15">
      <c r="A170" s="215">
        <f t="shared" ca="1" si="0"/>
        <v>50497</v>
      </c>
      <c r="B170" s="213">
        <v>162</v>
      </c>
      <c r="C170" s="214">
        <f t="shared" si="1"/>
        <v>-960.26983059779934</v>
      </c>
      <c r="D170" s="214">
        <f t="shared" si="2"/>
        <v>-651.93444661470676</v>
      </c>
      <c r="E170" s="214">
        <f t="shared" si="3"/>
        <v>-308.33538398309258</v>
      </c>
      <c r="F170" s="214">
        <f t="shared" si="4"/>
        <v>113566.67712513615</v>
      </c>
    </row>
    <row r="171" spans="1:6" ht="13" x14ac:dyDescent="0.15">
      <c r="A171" s="215">
        <f t="shared" ca="1" si="0"/>
        <v>50527</v>
      </c>
      <c r="B171" s="213">
        <v>163</v>
      </c>
      <c r="C171" s="214">
        <f t="shared" si="1"/>
        <v>-960.26983059779934</v>
      </c>
      <c r="D171" s="214">
        <f t="shared" si="2"/>
        <v>-650.16922654140365</v>
      </c>
      <c r="E171" s="214">
        <f t="shared" si="3"/>
        <v>-310.1006040563957</v>
      </c>
      <c r="F171" s="214">
        <f t="shared" si="4"/>
        <v>113256.57652107975</v>
      </c>
    </row>
    <row r="172" spans="1:6" ht="13" x14ac:dyDescent="0.15">
      <c r="A172" s="215">
        <f t="shared" ca="1" si="0"/>
        <v>50558</v>
      </c>
      <c r="B172" s="213">
        <v>164</v>
      </c>
      <c r="C172" s="214">
        <f t="shared" si="1"/>
        <v>-960.26983059779934</v>
      </c>
      <c r="D172" s="214">
        <f t="shared" si="2"/>
        <v>-648.39390058318065</v>
      </c>
      <c r="E172" s="214">
        <f t="shared" si="3"/>
        <v>-311.87593001461869</v>
      </c>
      <c r="F172" s="214">
        <f t="shared" si="4"/>
        <v>112944.70059106514</v>
      </c>
    </row>
    <row r="173" spans="1:6" ht="13" x14ac:dyDescent="0.15">
      <c r="A173" s="215">
        <f t="shared" ca="1" si="0"/>
        <v>50588</v>
      </c>
      <c r="B173" s="213">
        <v>165</v>
      </c>
      <c r="C173" s="214">
        <f t="shared" si="1"/>
        <v>-960.26983059779934</v>
      </c>
      <c r="D173" s="214">
        <f t="shared" si="2"/>
        <v>-646.60841088384689</v>
      </c>
      <c r="E173" s="214">
        <f t="shared" si="3"/>
        <v>-313.66141971395245</v>
      </c>
      <c r="F173" s="214">
        <f t="shared" si="4"/>
        <v>112631.03917135118</v>
      </c>
    </row>
    <row r="174" spans="1:6" ht="13" x14ac:dyDescent="0.15">
      <c r="A174" s="215">
        <f t="shared" ca="1" si="0"/>
        <v>50619</v>
      </c>
      <c r="B174" s="213">
        <v>166</v>
      </c>
      <c r="C174" s="214">
        <f t="shared" si="1"/>
        <v>-960.26983059779934</v>
      </c>
      <c r="D174" s="214">
        <f t="shared" si="2"/>
        <v>-644.81269925598463</v>
      </c>
      <c r="E174" s="214">
        <f t="shared" si="3"/>
        <v>-315.45713134181472</v>
      </c>
      <c r="F174" s="214">
        <f t="shared" si="4"/>
        <v>112315.58204000937</v>
      </c>
    </row>
    <row r="175" spans="1:6" ht="13" x14ac:dyDescent="0.15">
      <c r="A175" s="215">
        <f t="shared" ca="1" si="0"/>
        <v>50650</v>
      </c>
      <c r="B175" s="213">
        <v>167</v>
      </c>
      <c r="C175" s="214">
        <f t="shared" si="1"/>
        <v>-960.26983059779934</v>
      </c>
      <c r="D175" s="214">
        <f t="shared" si="2"/>
        <v>-643.00670717905268</v>
      </c>
      <c r="E175" s="214">
        <f t="shared" si="3"/>
        <v>-317.26312341874666</v>
      </c>
      <c r="F175" s="214">
        <f t="shared" si="4"/>
        <v>111998.31891659062</v>
      </c>
    </row>
    <row r="176" spans="1:6" ht="13" x14ac:dyDescent="0.15">
      <c r="A176" s="215">
        <f t="shared" ca="1" si="0"/>
        <v>50680</v>
      </c>
      <c r="B176" s="213">
        <v>168</v>
      </c>
      <c r="C176" s="214">
        <f t="shared" si="1"/>
        <v>-960.26983059779934</v>
      </c>
      <c r="D176" s="214">
        <f t="shared" si="2"/>
        <v>-641.19037579748044</v>
      </c>
      <c r="E176" s="214">
        <f t="shared" si="3"/>
        <v>-319.0794548003189</v>
      </c>
      <c r="F176" s="214">
        <f t="shared" si="4"/>
        <v>111679.2394617903</v>
      </c>
    </row>
    <row r="177" spans="1:6" ht="13" x14ac:dyDescent="0.15">
      <c r="A177" s="215">
        <f t="shared" ca="1" si="0"/>
        <v>50711</v>
      </c>
      <c r="B177" s="213">
        <v>169</v>
      </c>
      <c r="C177" s="214">
        <f t="shared" si="1"/>
        <v>-960.26983059779934</v>
      </c>
      <c r="D177" s="214">
        <f t="shared" si="2"/>
        <v>-639.3636459187486</v>
      </c>
      <c r="E177" s="214">
        <f t="shared" si="3"/>
        <v>-320.90618467905074</v>
      </c>
      <c r="F177" s="214">
        <f t="shared" si="4"/>
        <v>111358.33327711125</v>
      </c>
    </row>
    <row r="178" spans="1:6" ht="13" x14ac:dyDescent="0.15">
      <c r="A178" s="215">
        <f t="shared" ca="1" si="0"/>
        <v>50741</v>
      </c>
      <c r="B178" s="213">
        <v>170</v>
      </c>
      <c r="C178" s="214">
        <f t="shared" si="1"/>
        <v>-960.26983059779934</v>
      </c>
      <c r="D178" s="214">
        <f t="shared" si="2"/>
        <v>-637.52645801146093</v>
      </c>
      <c r="E178" s="214">
        <f t="shared" si="3"/>
        <v>-322.74337258633841</v>
      </c>
      <c r="F178" s="214">
        <f t="shared" si="4"/>
        <v>111035.58990452491</v>
      </c>
    </row>
    <row r="179" spans="1:6" ht="13" x14ac:dyDescent="0.15">
      <c r="A179" s="215">
        <f t="shared" ca="1" si="0"/>
        <v>50772</v>
      </c>
      <c r="B179" s="213">
        <v>171</v>
      </c>
      <c r="C179" s="214">
        <f t="shared" si="1"/>
        <v>-960.26983059779934</v>
      </c>
      <c r="D179" s="214">
        <f t="shared" si="2"/>
        <v>-635.6787522034042</v>
      </c>
      <c r="E179" s="214">
        <f t="shared" si="3"/>
        <v>-324.59107839439514</v>
      </c>
      <c r="F179" s="214">
        <f t="shared" si="4"/>
        <v>110710.99882613051</v>
      </c>
    </row>
    <row r="180" spans="1:6" ht="13" x14ac:dyDescent="0.15">
      <c r="A180" s="215">
        <f t="shared" ca="1" si="0"/>
        <v>50803</v>
      </c>
      <c r="B180" s="213">
        <v>172</v>
      </c>
      <c r="C180" s="214">
        <f t="shared" si="1"/>
        <v>-960.26983059779934</v>
      </c>
      <c r="D180" s="214">
        <f t="shared" si="2"/>
        <v>-633.8204682795963</v>
      </c>
      <c r="E180" s="214">
        <f t="shared" si="3"/>
        <v>-326.44936231820304</v>
      </c>
      <c r="F180" s="214">
        <f t="shared" si="4"/>
        <v>110384.54946381231</v>
      </c>
    </row>
    <row r="181" spans="1:6" ht="13" x14ac:dyDescent="0.15">
      <c r="A181" s="215">
        <f t="shared" ca="1" si="0"/>
        <v>50831</v>
      </c>
      <c r="B181" s="213">
        <v>173</v>
      </c>
      <c r="C181" s="214">
        <f t="shared" si="1"/>
        <v>-960.26983059779934</v>
      </c>
      <c r="D181" s="214">
        <f t="shared" si="2"/>
        <v>-631.95154568032456</v>
      </c>
      <c r="E181" s="214">
        <f t="shared" si="3"/>
        <v>-328.31828491747478</v>
      </c>
      <c r="F181" s="214">
        <f t="shared" si="4"/>
        <v>110056.23117889483</v>
      </c>
    </row>
    <row r="182" spans="1:6" ht="13" x14ac:dyDescent="0.15">
      <c r="A182" s="215">
        <f t="shared" ca="1" si="0"/>
        <v>50862</v>
      </c>
      <c r="B182" s="213">
        <v>174</v>
      </c>
      <c r="C182" s="214">
        <f t="shared" si="1"/>
        <v>-960.26983059779934</v>
      </c>
      <c r="D182" s="214">
        <f t="shared" si="2"/>
        <v>-630.07192349917204</v>
      </c>
      <c r="E182" s="214">
        <f t="shared" si="3"/>
        <v>-330.1979070986273</v>
      </c>
      <c r="F182" s="214">
        <f t="shared" si="4"/>
        <v>109726.0332717962</v>
      </c>
    </row>
    <row r="183" spans="1:6" ht="13" x14ac:dyDescent="0.15">
      <c r="A183" s="215">
        <f t="shared" ca="1" si="0"/>
        <v>50892</v>
      </c>
      <c r="B183" s="213">
        <v>175</v>
      </c>
      <c r="C183" s="214">
        <f t="shared" si="1"/>
        <v>-960.26983059779934</v>
      </c>
      <c r="D183" s="214">
        <f t="shared" si="2"/>
        <v>-628.18154048103247</v>
      </c>
      <c r="E183" s="214">
        <f t="shared" si="3"/>
        <v>-332.08829011676687</v>
      </c>
      <c r="F183" s="214">
        <f t="shared" si="4"/>
        <v>109393.94498167944</v>
      </c>
    </row>
    <row r="184" spans="1:6" ht="13" x14ac:dyDescent="0.15">
      <c r="A184" s="215">
        <f t="shared" ca="1" si="0"/>
        <v>50923</v>
      </c>
      <c r="B184" s="213">
        <v>176</v>
      </c>
      <c r="C184" s="214">
        <f t="shared" si="1"/>
        <v>-960.26983059779934</v>
      </c>
      <c r="D184" s="214">
        <f t="shared" si="2"/>
        <v>-626.28033502011385</v>
      </c>
      <c r="E184" s="214">
        <f t="shared" si="3"/>
        <v>-333.98949557768549</v>
      </c>
      <c r="F184" s="214">
        <f t="shared" si="4"/>
        <v>109059.95548610175</v>
      </c>
    </row>
    <row r="185" spans="1:6" ht="13" x14ac:dyDescent="0.15">
      <c r="A185" s="215">
        <f t="shared" ca="1" si="0"/>
        <v>50953</v>
      </c>
      <c r="B185" s="213">
        <v>177</v>
      </c>
      <c r="C185" s="214">
        <f t="shared" si="1"/>
        <v>-960.26983059779934</v>
      </c>
      <c r="D185" s="214">
        <f t="shared" si="2"/>
        <v>-624.3682451579316</v>
      </c>
      <c r="E185" s="214">
        <f t="shared" si="3"/>
        <v>-335.90158543986774</v>
      </c>
      <c r="F185" s="214">
        <f t="shared" si="4"/>
        <v>108724.05390066188</v>
      </c>
    </row>
    <row r="186" spans="1:6" ht="13" x14ac:dyDescent="0.15">
      <c r="A186" s="215">
        <f t="shared" ca="1" si="0"/>
        <v>50984</v>
      </c>
      <c r="B186" s="213">
        <v>178</v>
      </c>
      <c r="C186" s="214">
        <f t="shared" si="1"/>
        <v>-960.26983059779934</v>
      </c>
      <c r="D186" s="214">
        <f t="shared" si="2"/>
        <v>-622.4452085812884</v>
      </c>
      <c r="E186" s="214">
        <f t="shared" si="3"/>
        <v>-337.82462201651094</v>
      </c>
      <c r="F186" s="214">
        <f t="shared" si="4"/>
        <v>108386.22927864536</v>
      </c>
    </row>
    <row r="187" spans="1:6" ht="13" x14ac:dyDescent="0.15">
      <c r="A187" s="215">
        <f t="shared" ca="1" si="0"/>
        <v>51015</v>
      </c>
      <c r="B187" s="213">
        <v>179</v>
      </c>
      <c r="C187" s="214">
        <f t="shared" si="1"/>
        <v>-960.26983059779934</v>
      </c>
      <c r="D187" s="214">
        <f t="shared" si="2"/>
        <v>-620.51116262024391</v>
      </c>
      <c r="E187" s="214">
        <f t="shared" si="3"/>
        <v>-339.75866797755543</v>
      </c>
      <c r="F187" s="214">
        <f t="shared" si="4"/>
        <v>108046.47061066781</v>
      </c>
    </row>
    <row r="188" spans="1:6" ht="13" x14ac:dyDescent="0.15">
      <c r="A188" s="215">
        <f t="shared" ca="1" si="0"/>
        <v>51045</v>
      </c>
      <c r="B188" s="213">
        <v>180</v>
      </c>
      <c r="C188" s="214">
        <f t="shared" si="1"/>
        <v>-960.26983059779934</v>
      </c>
      <c r="D188" s="214">
        <f t="shared" si="2"/>
        <v>-618.56604424607235</v>
      </c>
      <c r="E188" s="214">
        <f t="shared" si="3"/>
        <v>-341.70378635172699</v>
      </c>
      <c r="F188" s="214">
        <f t="shared" si="4"/>
        <v>107704.76682431607</v>
      </c>
    </row>
    <row r="189" spans="1:6" ht="13" x14ac:dyDescent="0.15">
      <c r="A189" s="215">
        <f t="shared" ca="1" si="0"/>
        <v>51076</v>
      </c>
      <c r="B189" s="213">
        <v>181</v>
      </c>
      <c r="C189" s="214">
        <f t="shared" si="1"/>
        <v>-960.26983059779934</v>
      </c>
      <c r="D189" s="214">
        <f t="shared" si="2"/>
        <v>-616.60979006920877</v>
      </c>
      <c r="E189" s="214">
        <f t="shared" si="3"/>
        <v>-343.66004052859057</v>
      </c>
      <c r="F189" s="214">
        <f t="shared" si="4"/>
        <v>107361.10678378749</v>
      </c>
    </row>
    <row r="190" spans="1:6" ht="13" x14ac:dyDescent="0.15">
      <c r="A190" s="215">
        <f t="shared" ca="1" si="0"/>
        <v>51106</v>
      </c>
      <c r="B190" s="213">
        <v>182</v>
      </c>
      <c r="C190" s="214">
        <f t="shared" si="1"/>
        <v>-960.26983059779934</v>
      </c>
      <c r="D190" s="214">
        <f t="shared" si="2"/>
        <v>-614.64233633718254</v>
      </c>
      <c r="E190" s="214">
        <f t="shared" si="3"/>
        <v>-345.6274942606168</v>
      </c>
      <c r="F190" s="214">
        <f t="shared" si="4"/>
        <v>107015.47928952688</v>
      </c>
    </row>
    <row r="191" spans="1:6" ht="13" x14ac:dyDescent="0.15">
      <c r="A191" s="215">
        <f t="shared" ca="1" si="0"/>
        <v>51137</v>
      </c>
      <c r="B191" s="213">
        <v>183</v>
      </c>
      <c r="C191" s="214">
        <f t="shared" si="1"/>
        <v>-960.26983059779934</v>
      </c>
      <c r="D191" s="214">
        <f t="shared" si="2"/>
        <v>-612.66361893254066</v>
      </c>
      <c r="E191" s="214">
        <f t="shared" si="3"/>
        <v>-347.60621166525868</v>
      </c>
      <c r="F191" s="214">
        <f t="shared" si="4"/>
        <v>106667.87307786162</v>
      </c>
    </row>
    <row r="192" spans="1:6" ht="13" x14ac:dyDescent="0.15">
      <c r="A192" s="215">
        <f t="shared" ca="1" si="0"/>
        <v>51168</v>
      </c>
      <c r="B192" s="213">
        <v>184</v>
      </c>
      <c r="C192" s="214">
        <f t="shared" si="1"/>
        <v>-960.26983059779934</v>
      </c>
      <c r="D192" s="214">
        <f t="shared" si="2"/>
        <v>-610.67357337075703</v>
      </c>
      <c r="E192" s="214">
        <f t="shared" si="3"/>
        <v>-349.59625722704232</v>
      </c>
      <c r="F192" s="214">
        <f t="shared" si="4"/>
        <v>106318.27682063458</v>
      </c>
    </row>
    <row r="193" spans="1:6" ht="13" x14ac:dyDescent="0.15">
      <c r="A193" s="215">
        <f t="shared" ca="1" si="0"/>
        <v>51197</v>
      </c>
      <c r="B193" s="213">
        <v>185</v>
      </c>
      <c r="C193" s="214">
        <f t="shared" si="1"/>
        <v>-960.26983059779934</v>
      </c>
      <c r="D193" s="214">
        <f t="shared" si="2"/>
        <v>-608.67213479813211</v>
      </c>
      <c r="E193" s="214">
        <f t="shared" si="3"/>
        <v>-351.59769579966724</v>
      </c>
      <c r="F193" s="214">
        <f t="shared" si="4"/>
        <v>105966.67912483492</v>
      </c>
    </row>
    <row r="194" spans="1:6" ht="13" x14ac:dyDescent="0.15">
      <c r="A194" s="215">
        <f t="shared" ca="1" si="0"/>
        <v>51228</v>
      </c>
      <c r="B194" s="213">
        <v>186</v>
      </c>
      <c r="C194" s="214">
        <f t="shared" si="1"/>
        <v>-960.26983059779934</v>
      </c>
      <c r="D194" s="214">
        <f t="shared" si="2"/>
        <v>-606.6592379896789</v>
      </c>
      <c r="E194" s="214">
        <f t="shared" si="3"/>
        <v>-353.61059260812044</v>
      </c>
      <c r="F194" s="214">
        <f t="shared" si="4"/>
        <v>105613.0685322268</v>
      </c>
    </row>
    <row r="195" spans="1:6" ht="13" x14ac:dyDescent="0.15">
      <c r="A195" s="215">
        <f t="shared" ca="1" si="0"/>
        <v>51258</v>
      </c>
      <c r="B195" s="213">
        <v>187</v>
      </c>
      <c r="C195" s="214">
        <f t="shared" si="1"/>
        <v>-960.26983059779934</v>
      </c>
      <c r="D195" s="214">
        <f t="shared" si="2"/>
        <v>-604.63481734699747</v>
      </c>
      <c r="E195" s="214">
        <f t="shared" si="3"/>
        <v>-355.63501325080188</v>
      </c>
      <c r="F195" s="214">
        <f t="shared" si="4"/>
        <v>105257.43351897599</v>
      </c>
    </row>
    <row r="196" spans="1:6" ht="13" x14ac:dyDescent="0.15">
      <c r="A196" s="215">
        <f t="shared" ca="1" si="0"/>
        <v>51289</v>
      </c>
      <c r="B196" s="213">
        <v>188</v>
      </c>
      <c r="C196" s="214">
        <f t="shared" si="1"/>
        <v>-960.26983059779934</v>
      </c>
      <c r="D196" s="214">
        <f t="shared" si="2"/>
        <v>-602.59880689613669</v>
      </c>
      <c r="E196" s="214">
        <f t="shared" si="3"/>
        <v>-357.67102370166265</v>
      </c>
      <c r="F196" s="214">
        <f t="shared" si="4"/>
        <v>104899.76249527432</v>
      </c>
    </row>
    <row r="197" spans="1:6" ht="13" x14ac:dyDescent="0.15">
      <c r="A197" s="215">
        <f t="shared" ca="1" si="0"/>
        <v>51319</v>
      </c>
      <c r="B197" s="213">
        <v>189</v>
      </c>
      <c r="C197" s="214">
        <f t="shared" si="1"/>
        <v>-960.26983059779934</v>
      </c>
      <c r="D197" s="214">
        <f t="shared" si="2"/>
        <v>-600.5511402854446</v>
      </c>
      <c r="E197" s="214">
        <f t="shared" si="3"/>
        <v>-359.71869031235474</v>
      </c>
      <c r="F197" s="214">
        <f t="shared" si="4"/>
        <v>104540.04380496197</v>
      </c>
    </row>
    <row r="198" spans="1:6" ht="13" x14ac:dyDescent="0.15">
      <c r="A198" s="215">
        <f t="shared" ca="1" si="0"/>
        <v>51350</v>
      </c>
      <c r="B198" s="213">
        <v>190</v>
      </c>
      <c r="C198" s="214">
        <f t="shared" si="1"/>
        <v>-960.26983059779934</v>
      </c>
      <c r="D198" s="214">
        <f t="shared" si="2"/>
        <v>-598.49175078340647</v>
      </c>
      <c r="E198" s="214">
        <f t="shared" si="3"/>
        <v>-361.77807981439287</v>
      </c>
      <c r="F198" s="214">
        <f t="shared" si="4"/>
        <v>104178.26572514758</v>
      </c>
    </row>
    <row r="199" spans="1:6" ht="13" x14ac:dyDescent="0.15">
      <c r="A199" s="215">
        <f t="shared" ca="1" si="0"/>
        <v>51381</v>
      </c>
      <c r="B199" s="213">
        <v>191</v>
      </c>
      <c r="C199" s="214">
        <f t="shared" si="1"/>
        <v>-960.26983059779934</v>
      </c>
      <c r="D199" s="214">
        <f t="shared" si="2"/>
        <v>-596.42057127646899</v>
      </c>
      <c r="E199" s="214">
        <f t="shared" si="3"/>
        <v>-363.84925932133035</v>
      </c>
      <c r="F199" s="214">
        <f t="shared" si="4"/>
        <v>103814.41646582625</v>
      </c>
    </row>
    <row r="200" spans="1:6" ht="13" x14ac:dyDescent="0.15">
      <c r="A200" s="215">
        <f t="shared" ca="1" si="0"/>
        <v>51411</v>
      </c>
      <c r="B200" s="213">
        <v>192</v>
      </c>
      <c r="C200" s="214">
        <f t="shared" si="1"/>
        <v>-960.26983059779934</v>
      </c>
      <c r="D200" s="214">
        <f t="shared" si="2"/>
        <v>-594.33753426685439</v>
      </c>
      <c r="E200" s="214">
        <f t="shared" si="3"/>
        <v>-365.93229633094495</v>
      </c>
      <c r="F200" s="214">
        <f t="shared" si="4"/>
        <v>103448.48416949531</v>
      </c>
    </row>
    <row r="201" spans="1:6" ht="13" x14ac:dyDescent="0.15">
      <c r="A201" s="215">
        <f t="shared" ca="1" si="0"/>
        <v>51442</v>
      </c>
      <c r="B201" s="213">
        <v>193</v>
      </c>
      <c r="C201" s="214">
        <f t="shared" si="1"/>
        <v>-960.26983059779934</v>
      </c>
      <c r="D201" s="214">
        <f t="shared" si="2"/>
        <v>-592.24257187035971</v>
      </c>
      <c r="E201" s="214">
        <f t="shared" si="3"/>
        <v>-368.02725872743963</v>
      </c>
      <c r="F201" s="214">
        <f t="shared" si="4"/>
        <v>103080.45691076787</v>
      </c>
    </row>
    <row r="202" spans="1:6" ht="13" x14ac:dyDescent="0.15">
      <c r="A202" s="215">
        <f t="shared" ca="1" si="0"/>
        <v>51472</v>
      </c>
      <c r="B202" s="213">
        <v>194</v>
      </c>
      <c r="C202" s="214">
        <f t="shared" si="1"/>
        <v>-960.26983059779934</v>
      </c>
      <c r="D202" s="214">
        <f t="shared" si="2"/>
        <v>-590.13561581414513</v>
      </c>
      <c r="E202" s="214">
        <f t="shared" si="3"/>
        <v>-370.13421478365422</v>
      </c>
      <c r="F202" s="214">
        <f t="shared" si="4"/>
        <v>102710.32269598421</v>
      </c>
    </row>
    <row r="203" spans="1:6" ht="13" x14ac:dyDescent="0.15">
      <c r="A203" s="215">
        <f t="shared" ca="1" si="0"/>
        <v>51503</v>
      </c>
      <c r="B203" s="213">
        <v>195</v>
      </c>
      <c r="C203" s="214">
        <f t="shared" si="1"/>
        <v>-960.26983059779934</v>
      </c>
      <c r="D203" s="214">
        <f t="shared" si="2"/>
        <v>-588.01659743450887</v>
      </c>
      <c r="E203" s="214">
        <f t="shared" si="3"/>
        <v>-372.25323316329047</v>
      </c>
      <c r="F203" s="214">
        <f t="shared" si="4"/>
        <v>102338.06946282092</v>
      </c>
    </row>
    <row r="204" spans="1:6" ht="13" x14ac:dyDescent="0.15">
      <c r="A204" s="215">
        <f t="shared" ca="1" si="0"/>
        <v>51534</v>
      </c>
      <c r="B204" s="213">
        <v>196</v>
      </c>
      <c r="C204" s="214">
        <f t="shared" si="1"/>
        <v>-960.26983059779934</v>
      </c>
      <c r="D204" s="214">
        <f t="shared" si="2"/>
        <v>-585.88544767464896</v>
      </c>
      <c r="E204" s="214">
        <f t="shared" si="3"/>
        <v>-374.38438292315038</v>
      </c>
      <c r="F204" s="214">
        <f t="shared" si="4"/>
        <v>101963.68507989777</v>
      </c>
    </row>
    <row r="205" spans="1:6" ht="13" x14ac:dyDescent="0.15">
      <c r="A205" s="215">
        <f t="shared" ca="1" si="0"/>
        <v>51562</v>
      </c>
      <c r="B205" s="213">
        <v>197</v>
      </c>
      <c r="C205" s="214">
        <f t="shared" si="1"/>
        <v>-960.26983059779934</v>
      </c>
      <c r="D205" s="214">
        <f t="shared" si="2"/>
        <v>-583.74209708241381</v>
      </c>
      <c r="E205" s="214">
        <f t="shared" si="3"/>
        <v>-376.52773351538553</v>
      </c>
      <c r="F205" s="214">
        <f t="shared" si="4"/>
        <v>101587.15734638239</v>
      </c>
    </row>
    <row r="206" spans="1:6" ht="13" x14ac:dyDescent="0.15">
      <c r="A206" s="215">
        <f t="shared" ca="1" si="0"/>
        <v>51593</v>
      </c>
      <c r="B206" s="213">
        <v>198</v>
      </c>
      <c r="C206" s="214">
        <f t="shared" si="1"/>
        <v>-960.26983059779934</v>
      </c>
      <c r="D206" s="214">
        <f t="shared" si="2"/>
        <v>-581.58647580803847</v>
      </c>
      <c r="E206" s="214">
        <f t="shared" si="3"/>
        <v>-378.68335478976087</v>
      </c>
      <c r="F206" s="214">
        <f t="shared" si="4"/>
        <v>101208.47399159263</v>
      </c>
    </row>
    <row r="207" spans="1:6" ht="13" x14ac:dyDescent="0.15">
      <c r="A207" s="215">
        <f t="shared" ca="1" si="0"/>
        <v>51623</v>
      </c>
      <c r="B207" s="213">
        <v>199</v>
      </c>
      <c r="C207" s="214">
        <f t="shared" si="1"/>
        <v>-960.26983059779934</v>
      </c>
      <c r="D207" s="214">
        <f t="shared" si="2"/>
        <v>-579.41851360186695</v>
      </c>
      <c r="E207" s="214">
        <f t="shared" si="3"/>
        <v>-380.85131699593239</v>
      </c>
      <c r="F207" s="214">
        <f t="shared" si="4"/>
        <v>100827.6226745967</v>
      </c>
    </row>
    <row r="208" spans="1:6" ht="13" x14ac:dyDescent="0.15">
      <c r="A208" s="215">
        <f t="shared" ca="1" si="0"/>
        <v>51654</v>
      </c>
      <c r="B208" s="213">
        <v>200</v>
      </c>
      <c r="C208" s="214">
        <f t="shared" si="1"/>
        <v>-960.26983059779934</v>
      </c>
      <c r="D208" s="214">
        <f t="shared" si="2"/>
        <v>-577.23813981206524</v>
      </c>
      <c r="E208" s="214">
        <f t="shared" si="3"/>
        <v>-383.0316907857341</v>
      </c>
      <c r="F208" s="214">
        <f t="shared" si="4"/>
        <v>100444.59098381097</v>
      </c>
    </row>
    <row r="209" spans="1:6" ht="13" x14ac:dyDescent="0.15">
      <c r="A209" s="215">
        <f t="shared" ca="1" si="0"/>
        <v>51684</v>
      </c>
      <c r="B209" s="213">
        <v>201</v>
      </c>
      <c r="C209" s="214">
        <f t="shared" si="1"/>
        <v>-960.26983059779934</v>
      </c>
      <c r="D209" s="214">
        <f t="shared" si="2"/>
        <v>-575.04528338231682</v>
      </c>
      <c r="E209" s="214">
        <f t="shared" si="3"/>
        <v>-385.22454721548252</v>
      </c>
      <c r="F209" s="214">
        <f t="shared" si="4"/>
        <v>100059.36643659549</v>
      </c>
    </row>
    <row r="210" spans="1:6" ht="13" x14ac:dyDescent="0.15">
      <c r="A210" s="215">
        <f t="shared" ca="1" si="0"/>
        <v>51715</v>
      </c>
      <c r="B210" s="213">
        <v>202</v>
      </c>
      <c r="C210" s="214">
        <f t="shared" si="1"/>
        <v>-960.26983059779934</v>
      </c>
      <c r="D210" s="214">
        <f t="shared" si="2"/>
        <v>-572.83987284950831</v>
      </c>
      <c r="E210" s="214">
        <f t="shared" si="3"/>
        <v>-387.42995774829103</v>
      </c>
      <c r="F210" s="214">
        <f t="shared" si="4"/>
        <v>99671.936478847201</v>
      </c>
    </row>
    <row r="211" spans="1:6" ht="13" x14ac:dyDescent="0.15">
      <c r="A211" s="215">
        <f t="shared" ca="1" si="0"/>
        <v>51746</v>
      </c>
      <c r="B211" s="213">
        <v>203</v>
      </c>
      <c r="C211" s="214">
        <f t="shared" si="1"/>
        <v>-960.26983059779934</v>
      </c>
      <c r="D211" s="214">
        <f t="shared" si="2"/>
        <v>-570.62183634139922</v>
      </c>
      <c r="E211" s="214">
        <f t="shared" si="3"/>
        <v>-389.64799425640012</v>
      </c>
      <c r="F211" s="214">
        <f t="shared" si="4"/>
        <v>99282.288484590797</v>
      </c>
    </row>
    <row r="212" spans="1:6" ht="13" x14ac:dyDescent="0.15">
      <c r="A212" s="215">
        <f t="shared" ca="1" si="0"/>
        <v>51776</v>
      </c>
      <c r="B212" s="213">
        <v>204</v>
      </c>
      <c r="C212" s="214">
        <f t="shared" si="1"/>
        <v>-960.26983059779934</v>
      </c>
      <c r="D212" s="214">
        <f t="shared" si="2"/>
        <v>-568.39110157428127</v>
      </c>
      <c r="E212" s="214">
        <f t="shared" si="3"/>
        <v>-391.87872902351808</v>
      </c>
      <c r="F212" s="214">
        <f t="shared" si="4"/>
        <v>98890.409755567278</v>
      </c>
    </row>
    <row r="213" spans="1:6" ht="13" x14ac:dyDescent="0.15">
      <c r="A213" s="215">
        <f t="shared" ca="1" si="0"/>
        <v>51807</v>
      </c>
      <c r="B213" s="213">
        <v>205</v>
      </c>
      <c r="C213" s="214">
        <f t="shared" si="1"/>
        <v>-960.26983059779934</v>
      </c>
      <c r="D213" s="214">
        <f t="shared" si="2"/>
        <v>-566.14759585062166</v>
      </c>
      <c r="E213" s="214">
        <f t="shared" si="3"/>
        <v>-394.12223474717769</v>
      </c>
      <c r="F213" s="214">
        <f t="shared" si="4"/>
        <v>98496.2875208201</v>
      </c>
    </row>
    <row r="214" spans="1:6" ht="13" x14ac:dyDescent="0.15">
      <c r="A214" s="215">
        <f t="shared" ca="1" si="0"/>
        <v>51837</v>
      </c>
      <c r="B214" s="213">
        <v>206</v>
      </c>
      <c r="C214" s="214">
        <f t="shared" si="1"/>
        <v>-960.26983059779934</v>
      </c>
      <c r="D214" s="214">
        <f t="shared" si="2"/>
        <v>-563.89124605669429</v>
      </c>
      <c r="E214" s="214">
        <f t="shared" si="3"/>
        <v>-396.37858454110506</v>
      </c>
      <c r="F214" s="214">
        <f t="shared" si="4"/>
        <v>98099.908936278996</v>
      </c>
    </row>
    <row r="215" spans="1:6" ht="13" x14ac:dyDescent="0.15">
      <c r="A215" s="215">
        <f t="shared" ca="1" si="0"/>
        <v>51868</v>
      </c>
      <c r="B215" s="213">
        <v>207</v>
      </c>
      <c r="C215" s="214">
        <f t="shared" si="1"/>
        <v>-960.26983059779934</v>
      </c>
      <c r="D215" s="214">
        <f t="shared" si="2"/>
        <v>-561.62197866019619</v>
      </c>
      <c r="E215" s="214">
        <f t="shared" si="3"/>
        <v>-398.64785193760315</v>
      </c>
      <c r="F215" s="214">
        <f t="shared" si="4"/>
        <v>97701.2610843414</v>
      </c>
    </row>
    <row r="216" spans="1:6" ht="13" x14ac:dyDescent="0.15">
      <c r="A216" s="215">
        <f t="shared" ca="1" si="0"/>
        <v>51899</v>
      </c>
      <c r="B216" s="213">
        <v>208</v>
      </c>
      <c r="C216" s="214">
        <f t="shared" si="1"/>
        <v>-960.26983059779934</v>
      </c>
      <c r="D216" s="214">
        <f t="shared" si="2"/>
        <v>-559.33971970785365</v>
      </c>
      <c r="E216" s="214">
        <f t="shared" si="3"/>
        <v>-400.93011088994569</v>
      </c>
      <c r="F216" s="214">
        <f t="shared" si="4"/>
        <v>97300.330973451448</v>
      </c>
    </row>
    <row r="217" spans="1:6" ht="13" x14ac:dyDescent="0.15">
      <c r="A217" s="215">
        <f t="shared" ca="1" si="0"/>
        <v>51927</v>
      </c>
      <c r="B217" s="213">
        <v>209</v>
      </c>
      <c r="C217" s="214">
        <f t="shared" si="1"/>
        <v>-960.26983059779934</v>
      </c>
      <c r="D217" s="214">
        <f t="shared" si="2"/>
        <v>-557.0443948230087</v>
      </c>
      <c r="E217" s="214">
        <f t="shared" si="3"/>
        <v>-403.22543577479064</v>
      </c>
      <c r="F217" s="214">
        <f t="shared" si="4"/>
        <v>96897.10553767666</v>
      </c>
    </row>
    <row r="218" spans="1:6" ht="13" x14ac:dyDescent="0.15">
      <c r="A218" s="215">
        <f t="shared" ca="1" si="0"/>
        <v>51958</v>
      </c>
      <c r="B218" s="213">
        <v>210</v>
      </c>
      <c r="C218" s="214">
        <f t="shared" si="1"/>
        <v>-960.26983059779934</v>
      </c>
      <c r="D218" s="214">
        <f t="shared" si="2"/>
        <v>-554.73592920319788</v>
      </c>
      <c r="E218" s="214">
        <f t="shared" si="3"/>
        <v>-405.53390139460146</v>
      </c>
      <c r="F218" s="214">
        <f t="shared" si="4"/>
        <v>96491.571636282053</v>
      </c>
    </row>
    <row r="219" spans="1:6" ht="13" x14ac:dyDescent="0.15">
      <c r="A219" s="215">
        <f t="shared" ca="1" si="0"/>
        <v>51988</v>
      </c>
      <c r="B219" s="213">
        <v>211</v>
      </c>
      <c r="C219" s="214">
        <f t="shared" si="1"/>
        <v>-960.26983059779934</v>
      </c>
      <c r="D219" s="214">
        <f t="shared" si="2"/>
        <v>-552.41424761771395</v>
      </c>
      <c r="E219" s="214">
        <f t="shared" si="3"/>
        <v>-407.85558298008539</v>
      </c>
      <c r="F219" s="214">
        <f t="shared" si="4"/>
        <v>96083.716053301963</v>
      </c>
    </row>
    <row r="220" spans="1:6" ht="13" x14ac:dyDescent="0.15">
      <c r="A220" s="215">
        <f t="shared" ca="1" si="0"/>
        <v>52019</v>
      </c>
      <c r="B220" s="213">
        <v>212</v>
      </c>
      <c r="C220" s="214">
        <f t="shared" si="1"/>
        <v>-960.26983059779934</v>
      </c>
      <c r="D220" s="214">
        <f t="shared" si="2"/>
        <v>-550.07927440515277</v>
      </c>
      <c r="E220" s="214">
        <f t="shared" si="3"/>
        <v>-410.19055619264657</v>
      </c>
      <c r="F220" s="214">
        <f t="shared" si="4"/>
        <v>95673.525497109324</v>
      </c>
    </row>
    <row r="221" spans="1:6" ht="13" x14ac:dyDescent="0.15">
      <c r="A221" s="215">
        <f t="shared" ca="1" si="0"/>
        <v>52049</v>
      </c>
      <c r="B221" s="213">
        <v>213</v>
      </c>
      <c r="C221" s="214">
        <f t="shared" si="1"/>
        <v>-960.26983059779934</v>
      </c>
      <c r="D221" s="214">
        <f t="shared" si="2"/>
        <v>-547.73093347094994</v>
      </c>
      <c r="E221" s="214">
        <f t="shared" si="3"/>
        <v>-412.53889712684941</v>
      </c>
      <c r="F221" s="214">
        <f t="shared" si="4"/>
        <v>95260.986599982469</v>
      </c>
    </row>
    <row r="222" spans="1:6" ht="13" x14ac:dyDescent="0.15">
      <c r="A222" s="215">
        <f t="shared" ca="1" si="0"/>
        <v>52080</v>
      </c>
      <c r="B222" s="213">
        <v>214</v>
      </c>
      <c r="C222" s="214">
        <f t="shared" si="1"/>
        <v>-960.26983059779934</v>
      </c>
      <c r="D222" s="214">
        <f t="shared" si="2"/>
        <v>-545.36914828489876</v>
      </c>
      <c r="E222" s="214">
        <f t="shared" si="3"/>
        <v>-414.90068231290059</v>
      </c>
      <c r="F222" s="214">
        <f t="shared" si="4"/>
        <v>94846.085917669567</v>
      </c>
    </row>
    <row r="223" spans="1:6" ht="13" x14ac:dyDescent="0.15">
      <c r="A223" s="215">
        <f t="shared" ca="1" si="0"/>
        <v>52111</v>
      </c>
      <c r="B223" s="213">
        <v>215</v>
      </c>
      <c r="C223" s="214">
        <f t="shared" si="1"/>
        <v>-960.26983059779934</v>
      </c>
      <c r="D223" s="214">
        <f t="shared" si="2"/>
        <v>-542.99384187865746</v>
      </c>
      <c r="E223" s="214">
        <f t="shared" si="3"/>
        <v>-417.27598871914188</v>
      </c>
      <c r="F223" s="214">
        <f t="shared" si="4"/>
        <v>94428.809928950432</v>
      </c>
    </row>
    <row r="224" spans="1:6" ht="13" x14ac:dyDescent="0.15">
      <c r="A224" s="215">
        <f t="shared" ca="1" si="0"/>
        <v>52141</v>
      </c>
      <c r="B224" s="213">
        <v>216</v>
      </c>
      <c r="C224" s="214">
        <f t="shared" si="1"/>
        <v>-960.26983059779934</v>
      </c>
      <c r="D224" s="214">
        <f t="shared" si="2"/>
        <v>-540.60493684324035</v>
      </c>
      <c r="E224" s="214">
        <f t="shared" si="3"/>
        <v>-419.66489375455899</v>
      </c>
      <c r="F224" s="214">
        <f t="shared" si="4"/>
        <v>94009.145035195877</v>
      </c>
    </row>
    <row r="225" spans="1:6" ht="13" x14ac:dyDescent="0.15">
      <c r="A225" s="215">
        <f t="shared" ca="1" si="0"/>
        <v>52172</v>
      </c>
      <c r="B225" s="213">
        <v>217</v>
      </c>
      <c r="C225" s="214">
        <f t="shared" si="1"/>
        <v>-960.26983059779934</v>
      </c>
      <c r="D225" s="214">
        <f t="shared" si="2"/>
        <v>-538.20235532649554</v>
      </c>
      <c r="E225" s="214">
        <f t="shared" si="3"/>
        <v>-422.06747527130381</v>
      </c>
      <c r="F225" s="214">
        <f t="shared" si="4"/>
        <v>93587.077559924568</v>
      </c>
    </row>
    <row r="226" spans="1:6" ht="13" x14ac:dyDescent="0.15">
      <c r="A226" s="215">
        <f t="shared" ca="1" si="0"/>
        <v>52202</v>
      </c>
      <c r="B226" s="213">
        <v>218</v>
      </c>
      <c r="C226" s="214">
        <f t="shared" si="1"/>
        <v>-960.26983059779934</v>
      </c>
      <c r="D226" s="214">
        <f t="shared" si="2"/>
        <v>-535.7860190305671</v>
      </c>
      <c r="E226" s="214">
        <f t="shared" si="3"/>
        <v>-424.48381156723224</v>
      </c>
      <c r="F226" s="214">
        <f t="shared" si="4"/>
        <v>93162.593748357336</v>
      </c>
    </row>
    <row r="227" spans="1:6" ht="13" x14ac:dyDescent="0.15">
      <c r="A227" s="215">
        <f t="shared" ca="1" si="0"/>
        <v>52233</v>
      </c>
      <c r="B227" s="213">
        <v>219</v>
      </c>
      <c r="C227" s="214">
        <f t="shared" si="1"/>
        <v>-960.26983059779934</v>
      </c>
      <c r="D227" s="214">
        <f t="shared" si="2"/>
        <v>-533.3558492093448</v>
      </c>
      <c r="E227" s="214">
        <f t="shared" si="3"/>
        <v>-426.91398138845454</v>
      </c>
      <c r="F227" s="214">
        <f t="shared" si="4"/>
        <v>92735.679766968882</v>
      </c>
    </row>
    <row r="228" spans="1:6" ht="13" x14ac:dyDescent="0.15">
      <c r="A228" s="215">
        <f t="shared" ca="1" si="0"/>
        <v>52264</v>
      </c>
      <c r="B228" s="213">
        <v>220</v>
      </c>
      <c r="C228" s="214">
        <f t="shared" si="1"/>
        <v>-960.26983059779934</v>
      </c>
      <c r="D228" s="214">
        <f t="shared" si="2"/>
        <v>-530.91176666589581</v>
      </c>
      <c r="E228" s="214">
        <f t="shared" si="3"/>
        <v>-429.35806393190353</v>
      </c>
      <c r="F228" s="214">
        <f t="shared" si="4"/>
        <v>92306.321703036985</v>
      </c>
    </row>
    <row r="229" spans="1:6" ht="13" x14ac:dyDescent="0.15">
      <c r="A229" s="215">
        <f t="shared" ca="1" si="0"/>
        <v>52292</v>
      </c>
      <c r="B229" s="213">
        <v>221</v>
      </c>
      <c r="C229" s="214">
        <f t="shared" si="1"/>
        <v>-960.26983059779934</v>
      </c>
      <c r="D229" s="214">
        <f t="shared" si="2"/>
        <v>-528.45369174988582</v>
      </c>
      <c r="E229" s="214">
        <f t="shared" si="3"/>
        <v>-431.81613884791352</v>
      </c>
      <c r="F229" s="214">
        <f t="shared" si="4"/>
        <v>91874.505564189065</v>
      </c>
    </row>
    <row r="230" spans="1:6" ht="13" x14ac:dyDescent="0.15">
      <c r="A230" s="215">
        <f t="shared" ca="1" si="0"/>
        <v>52323</v>
      </c>
      <c r="B230" s="213">
        <v>222</v>
      </c>
      <c r="C230" s="214">
        <f t="shared" si="1"/>
        <v>-960.26983059779934</v>
      </c>
      <c r="D230" s="214">
        <f t="shared" si="2"/>
        <v>-525.98154435498145</v>
      </c>
      <c r="E230" s="214">
        <f t="shared" si="3"/>
        <v>-434.28828624281789</v>
      </c>
      <c r="F230" s="214">
        <f t="shared" si="4"/>
        <v>91440.217277946242</v>
      </c>
    </row>
    <row r="231" spans="1:6" ht="13" x14ac:dyDescent="0.15">
      <c r="A231" s="215">
        <f t="shared" ca="1" si="0"/>
        <v>52353</v>
      </c>
      <c r="B231" s="213">
        <v>223</v>
      </c>
      <c r="C231" s="214">
        <f t="shared" si="1"/>
        <v>-960.26983059779934</v>
      </c>
      <c r="D231" s="214">
        <f t="shared" si="2"/>
        <v>-523.49524391624129</v>
      </c>
      <c r="E231" s="214">
        <f t="shared" si="3"/>
        <v>-436.77458668155805</v>
      </c>
      <c r="F231" s="214">
        <f t="shared" si="4"/>
        <v>91003.442691264689</v>
      </c>
    </row>
    <row r="232" spans="1:6" ht="13" x14ac:dyDescent="0.15">
      <c r="A232" s="215">
        <f t="shared" ca="1" si="0"/>
        <v>52384</v>
      </c>
      <c r="B232" s="213">
        <v>224</v>
      </c>
      <c r="C232" s="214">
        <f t="shared" si="1"/>
        <v>-960.26983059779934</v>
      </c>
      <c r="D232" s="214">
        <f t="shared" si="2"/>
        <v>-520.99470940748938</v>
      </c>
      <c r="E232" s="214">
        <f t="shared" si="3"/>
        <v>-439.27512119030996</v>
      </c>
      <c r="F232" s="214">
        <f t="shared" si="4"/>
        <v>90564.16757007438</v>
      </c>
    </row>
    <row r="233" spans="1:6" ht="13" x14ac:dyDescent="0.15">
      <c r="A233" s="215">
        <f t="shared" ca="1" si="0"/>
        <v>52414</v>
      </c>
      <c r="B233" s="213">
        <v>225</v>
      </c>
      <c r="C233" s="214">
        <f t="shared" si="1"/>
        <v>-960.26983059779934</v>
      </c>
      <c r="D233" s="214">
        <f t="shared" si="2"/>
        <v>-518.47985933867494</v>
      </c>
      <c r="E233" s="214">
        <f t="shared" si="3"/>
        <v>-441.7899712591244</v>
      </c>
      <c r="F233" s="214">
        <f t="shared" si="4"/>
        <v>90122.377598815248</v>
      </c>
    </row>
    <row r="234" spans="1:6" ht="13" x14ac:dyDescent="0.15">
      <c r="A234" s="215">
        <f t="shared" ca="1" si="0"/>
        <v>52445</v>
      </c>
      <c r="B234" s="213">
        <v>226</v>
      </c>
      <c r="C234" s="214">
        <f t="shared" si="1"/>
        <v>-960.26983059779934</v>
      </c>
      <c r="D234" s="214">
        <f t="shared" si="2"/>
        <v>-515.95061175321644</v>
      </c>
      <c r="E234" s="214">
        <f t="shared" si="3"/>
        <v>-444.31921884458291</v>
      </c>
      <c r="F234" s="214">
        <f t="shared" si="4"/>
        <v>89678.058379970666</v>
      </c>
    </row>
    <row r="235" spans="1:6" ht="13" x14ac:dyDescent="0.15">
      <c r="A235" s="215">
        <f t="shared" ca="1" si="0"/>
        <v>52476</v>
      </c>
      <c r="B235" s="213">
        <v>227</v>
      </c>
      <c r="C235" s="214">
        <f t="shared" si="1"/>
        <v>-960.26983059779934</v>
      </c>
      <c r="D235" s="214">
        <f t="shared" si="2"/>
        <v>-513.40688422533117</v>
      </c>
      <c r="E235" s="214">
        <f t="shared" si="3"/>
        <v>-446.86294637246817</v>
      </c>
      <c r="F235" s="214">
        <f t="shared" si="4"/>
        <v>89231.195433598201</v>
      </c>
    </row>
    <row r="236" spans="1:6" ht="13" x14ac:dyDescent="0.15">
      <c r="A236" s="215">
        <f t="shared" ca="1" si="0"/>
        <v>52506</v>
      </c>
      <c r="B236" s="213">
        <v>228</v>
      </c>
      <c r="C236" s="214">
        <f t="shared" si="1"/>
        <v>-960.26983059779934</v>
      </c>
      <c r="D236" s="214">
        <f t="shared" si="2"/>
        <v>-510.84859385734882</v>
      </c>
      <c r="E236" s="214">
        <f t="shared" si="3"/>
        <v>-449.42123674045052</v>
      </c>
      <c r="F236" s="214">
        <f t="shared" si="4"/>
        <v>88781.774196857747</v>
      </c>
    </row>
    <row r="237" spans="1:6" ht="13" x14ac:dyDescent="0.15">
      <c r="A237" s="215">
        <f t="shared" ca="1" si="0"/>
        <v>52537</v>
      </c>
      <c r="B237" s="213">
        <v>229</v>
      </c>
      <c r="C237" s="214">
        <f t="shared" si="1"/>
        <v>-960.26983059779934</v>
      </c>
      <c r="D237" s="214">
        <f t="shared" si="2"/>
        <v>-508.27565727700971</v>
      </c>
      <c r="E237" s="214">
        <f t="shared" si="3"/>
        <v>-451.99417332078963</v>
      </c>
      <c r="F237" s="214">
        <f t="shared" si="4"/>
        <v>88329.78002353695</v>
      </c>
    </row>
    <row r="238" spans="1:6" ht="13" x14ac:dyDescent="0.15">
      <c r="A238" s="215">
        <f t="shared" ca="1" si="0"/>
        <v>52567</v>
      </c>
      <c r="B238" s="213">
        <v>230</v>
      </c>
      <c r="C238" s="214">
        <f t="shared" si="1"/>
        <v>-960.26983059779934</v>
      </c>
      <c r="D238" s="214">
        <f t="shared" si="2"/>
        <v>-505.68799063474813</v>
      </c>
      <c r="E238" s="214">
        <f t="shared" si="3"/>
        <v>-454.58183996305121</v>
      </c>
      <c r="F238" s="214">
        <f t="shared" si="4"/>
        <v>87875.198183573899</v>
      </c>
    </row>
    <row r="239" spans="1:6" ht="13" x14ac:dyDescent="0.15">
      <c r="A239" s="215">
        <f t="shared" ca="1" si="0"/>
        <v>52598</v>
      </c>
      <c r="B239" s="213">
        <v>231</v>
      </c>
      <c r="C239" s="214">
        <f t="shared" si="1"/>
        <v>-960.26983059779934</v>
      </c>
      <c r="D239" s="214">
        <f t="shared" si="2"/>
        <v>-503.08550960095977</v>
      </c>
      <c r="E239" s="214">
        <f t="shared" si="3"/>
        <v>-457.18432099683957</v>
      </c>
      <c r="F239" s="214">
        <f t="shared" si="4"/>
        <v>87418.013862577063</v>
      </c>
    </row>
    <row r="240" spans="1:6" ht="13" x14ac:dyDescent="0.15">
      <c r="A240" s="215">
        <f t="shared" ca="1" si="0"/>
        <v>52629</v>
      </c>
      <c r="B240" s="213">
        <v>232</v>
      </c>
      <c r="C240" s="214">
        <f t="shared" si="1"/>
        <v>-960.26983059779934</v>
      </c>
      <c r="D240" s="214">
        <f t="shared" si="2"/>
        <v>-500.46812936325284</v>
      </c>
      <c r="E240" s="214">
        <f t="shared" si="3"/>
        <v>-459.8017012345465</v>
      </c>
      <c r="F240" s="214">
        <f t="shared" si="4"/>
        <v>86958.212161342512</v>
      </c>
    </row>
    <row r="241" spans="1:6" ht="13" x14ac:dyDescent="0.15">
      <c r="A241" s="215">
        <f t="shared" ca="1" si="0"/>
        <v>52658</v>
      </c>
      <c r="B241" s="213">
        <v>233</v>
      </c>
      <c r="C241" s="214">
        <f t="shared" si="1"/>
        <v>-960.26983059779934</v>
      </c>
      <c r="D241" s="214">
        <f t="shared" si="2"/>
        <v>-497.83576462368507</v>
      </c>
      <c r="E241" s="214">
        <f t="shared" si="3"/>
        <v>-462.43406597411428</v>
      </c>
      <c r="F241" s="214">
        <f t="shared" si="4"/>
        <v>86495.778095368398</v>
      </c>
    </row>
    <row r="242" spans="1:6" ht="13" x14ac:dyDescent="0.15">
      <c r="A242" s="215">
        <f t="shared" ca="1" si="0"/>
        <v>52689</v>
      </c>
      <c r="B242" s="213">
        <v>234</v>
      </c>
      <c r="C242" s="214">
        <f t="shared" si="1"/>
        <v>-960.26983059779934</v>
      </c>
      <c r="D242" s="214">
        <f t="shared" si="2"/>
        <v>-495.1883295959833</v>
      </c>
      <c r="E242" s="214">
        <f t="shared" si="3"/>
        <v>-465.08150100181604</v>
      </c>
      <c r="F242" s="214">
        <f t="shared" si="4"/>
        <v>86030.696594366585</v>
      </c>
    </row>
    <row r="243" spans="1:6" ht="13" x14ac:dyDescent="0.15">
      <c r="A243" s="215">
        <f t="shared" ca="1" si="0"/>
        <v>52719</v>
      </c>
      <c r="B243" s="213">
        <v>235</v>
      </c>
      <c r="C243" s="214">
        <f t="shared" si="1"/>
        <v>-960.26983059779934</v>
      </c>
      <c r="D243" s="214">
        <f t="shared" si="2"/>
        <v>-492.52573800274786</v>
      </c>
      <c r="E243" s="214">
        <f t="shared" si="3"/>
        <v>-467.74409259505148</v>
      </c>
      <c r="F243" s="214">
        <f t="shared" si="4"/>
        <v>85562.952501771535</v>
      </c>
    </row>
    <row r="244" spans="1:6" ht="13" x14ac:dyDescent="0.15">
      <c r="A244" s="215">
        <f t="shared" ca="1" si="0"/>
        <v>52750</v>
      </c>
      <c r="B244" s="213">
        <v>236</v>
      </c>
      <c r="C244" s="214">
        <f t="shared" si="1"/>
        <v>-960.26983059779934</v>
      </c>
      <c r="D244" s="214">
        <f t="shared" si="2"/>
        <v>-489.8479030726412</v>
      </c>
      <c r="E244" s="214">
        <f t="shared" si="3"/>
        <v>-470.42192752515814</v>
      </c>
      <c r="F244" s="214">
        <f t="shared" si="4"/>
        <v>85092.530574246382</v>
      </c>
    </row>
    <row r="245" spans="1:6" ht="13" x14ac:dyDescent="0.15">
      <c r="A245" s="215">
        <f t="shared" ca="1" si="0"/>
        <v>52780</v>
      </c>
      <c r="B245" s="213">
        <v>237</v>
      </c>
      <c r="C245" s="214">
        <f t="shared" si="1"/>
        <v>-960.26983059779934</v>
      </c>
      <c r="D245" s="214">
        <f t="shared" si="2"/>
        <v>-487.15473753755964</v>
      </c>
      <c r="E245" s="214">
        <f t="shared" si="3"/>
        <v>-473.1150930602397</v>
      </c>
      <c r="F245" s="214">
        <f t="shared" si="4"/>
        <v>84619.415481186137</v>
      </c>
    </row>
    <row r="246" spans="1:6" ht="13" x14ac:dyDescent="0.15">
      <c r="A246" s="215">
        <f t="shared" ca="1" si="0"/>
        <v>52811</v>
      </c>
      <c r="B246" s="213">
        <v>238</v>
      </c>
      <c r="C246" s="214">
        <f t="shared" si="1"/>
        <v>-960.26983059779934</v>
      </c>
      <c r="D246" s="214">
        <f t="shared" si="2"/>
        <v>-484.44615362978971</v>
      </c>
      <c r="E246" s="214">
        <f t="shared" si="3"/>
        <v>-475.82367696800964</v>
      </c>
      <c r="F246" s="214">
        <f t="shared" si="4"/>
        <v>84143.591804218129</v>
      </c>
    </row>
    <row r="247" spans="1:6" ht="13" x14ac:dyDescent="0.15">
      <c r="A247" s="215">
        <f t="shared" ca="1" si="0"/>
        <v>52842</v>
      </c>
      <c r="B247" s="213">
        <v>239</v>
      </c>
      <c r="C247" s="214">
        <f t="shared" si="1"/>
        <v>-960.26983059779934</v>
      </c>
      <c r="D247" s="214">
        <f t="shared" si="2"/>
        <v>-481.72206307914797</v>
      </c>
      <c r="E247" s="214">
        <f t="shared" si="3"/>
        <v>-478.54776751865137</v>
      </c>
      <c r="F247" s="214">
        <f t="shared" si="4"/>
        <v>83665.044036699474</v>
      </c>
    </row>
    <row r="248" spans="1:6" ht="13" x14ac:dyDescent="0.15">
      <c r="A248" s="215">
        <f t="shared" ca="1" si="0"/>
        <v>52872</v>
      </c>
      <c r="B248" s="213">
        <v>240</v>
      </c>
      <c r="C248" s="214">
        <f t="shared" si="1"/>
        <v>-960.26983059779934</v>
      </c>
      <c r="D248" s="214">
        <f t="shared" si="2"/>
        <v>-478.98237711010376</v>
      </c>
      <c r="E248" s="214">
        <f t="shared" si="3"/>
        <v>-481.28745348769559</v>
      </c>
      <c r="F248" s="214">
        <f t="shared" si="4"/>
        <v>83183.756583211783</v>
      </c>
    </row>
    <row r="249" spans="1:6" ht="13" x14ac:dyDescent="0.15">
      <c r="A249" s="215">
        <f t="shared" ca="1" si="0"/>
        <v>52903</v>
      </c>
      <c r="B249" s="213">
        <v>241</v>
      </c>
      <c r="C249" s="214">
        <f t="shared" si="1"/>
        <v>-960.26983059779934</v>
      </c>
      <c r="D249" s="214">
        <f t="shared" si="2"/>
        <v>-476.22700643888663</v>
      </c>
      <c r="E249" s="214">
        <f t="shared" si="3"/>
        <v>-484.04282415891271</v>
      </c>
      <c r="F249" s="214">
        <f t="shared" si="4"/>
        <v>82699.713759052873</v>
      </c>
    </row>
    <row r="250" spans="1:6" ht="13" x14ac:dyDescent="0.15">
      <c r="A250" s="215">
        <f t="shared" ca="1" si="0"/>
        <v>52933</v>
      </c>
      <c r="B250" s="213">
        <v>242</v>
      </c>
      <c r="C250" s="214">
        <f t="shared" si="1"/>
        <v>-960.26983059779934</v>
      </c>
      <c r="D250" s="214">
        <f t="shared" si="2"/>
        <v>-473.45586127057686</v>
      </c>
      <c r="E250" s="214">
        <f t="shared" si="3"/>
        <v>-486.81396932722248</v>
      </c>
      <c r="F250" s="214">
        <f t="shared" si="4"/>
        <v>82212.899789725649</v>
      </c>
    </row>
    <row r="251" spans="1:6" ht="13" x14ac:dyDescent="0.15">
      <c r="A251" s="215">
        <f t="shared" ca="1" si="0"/>
        <v>52964</v>
      </c>
      <c r="B251" s="213">
        <v>243</v>
      </c>
      <c r="C251" s="214">
        <f t="shared" si="1"/>
        <v>-960.26983059779934</v>
      </c>
      <c r="D251" s="214">
        <f t="shared" si="2"/>
        <v>-470.6688512961785</v>
      </c>
      <c r="E251" s="214">
        <f t="shared" si="3"/>
        <v>-489.60097930162084</v>
      </c>
      <c r="F251" s="214">
        <f t="shared" si="4"/>
        <v>81723.298810424021</v>
      </c>
    </row>
    <row r="252" spans="1:6" ht="13" x14ac:dyDescent="0.15">
      <c r="A252" s="215">
        <f t="shared" ca="1" si="0"/>
        <v>52995</v>
      </c>
      <c r="B252" s="213">
        <v>244</v>
      </c>
      <c r="C252" s="214">
        <f t="shared" si="1"/>
        <v>-960.26983059779934</v>
      </c>
      <c r="D252" s="214">
        <f t="shared" si="2"/>
        <v>-467.8658856896767</v>
      </c>
      <c r="E252" s="214">
        <f t="shared" si="3"/>
        <v>-492.40394490812264</v>
      </c>
      <c r="F252" s="214">
        <f t="shared" si="4"/>
        <v>81230.894865515904</v>
      </c>
    </row>
    <row r="253" spans="1:6" ht="13" x14ac:dyDescent="0.15">
      <c r="A253" s="215">
        <f t="shared" ca="1" si="0"/>
        <v>53023</v>
      </c>
      <c r="B253" s="213">
        <v>245</v>
      </c>
      <c r="C253" s="214">
        <f t="shared" si="1"/>
        <v>-960.26983059779934</v>
      </c>
      <c r="D253" s="214">
        <f t="shared" si="2"/>
        <v>-465.04687310507774</v>
      </c>
      <c r="E253" s="214">
        <f t="shared" si="3"/>
        <v>-495.2229574927216</v>
      </c>
      <c r="F253" s="214">
        <f t="shared" si="4"/>
        <v>80735.671908023185</v>
      </c>
    </row>
    <row r="254" spans="1:6" ht="13" x14ac:dyDescent="0.15">
      <c r="A254" s="215">
        <f t="shared" ca="1" si="0"/>
        <v>53054</v>
      </c>
      <c r="B254" s="213">
        <v>246</v>
      </c>
      <c r="C254" s="214">
        <f t="shared" si="1"/>
        <v>-960.26983059779934</v>
      </c>
      <c r="D254" s="214">
        <f t="shared" si="2"/>
        <v>-462.2117216734319</v>
      </c>
      <c r="E254" s="214">
        <f t="shared" si="3"/>
        <v>-498.05810892436745</v>
      </c>
      <c r="F254" s="214">
        <f t="shared" si="4"/>
        <v>80237.613799098821</v>
      </c>
    </row>
    <row r="255" spans="1:6" ht="13" x14ac:dyDescent="0.15">
      <c r="A255" s="215">
        <f t="shared" ca="1" si="0"/>
        <v>53084</v>
      </c>
      <c r="B255" s="213">
        <v>247</v>
      </c>
      <c r="C255" s="214">
        <f t="shared" si="1"/>
        <v>-960.26983059779934</v>
      </c>
      <c r="D255" s="214">
        <f t="shared" si="2"/>
        <v>-459.36033899983983</v>
      </c>
      <c r="E255" s="214">
        <f t="shared" si="3"/>
        <v>-500.90949159795952</v>
      </c>
      <c r="F255" s="214">
        <f t="shared" si="4"/>
        <v>79736.704307500855</v>
      </c>
    </row>
    <row r="256" spans="1:6" ht="13" x14ac:dyDescent="0.15">
      <c r="A256" s="215">
        <f t="shared" ca="1" si="0"/>
        <v>53115</v>
      </c>
      <c r="B256" s="213">
        <v>248</v>
      </c>
      <c r="C256" s="214">
        <f t="shared" si="1"/>
        <v>-960.26983059779934</v>
      </c>
      <c r="D256" s="214">
        <f t="shared" si="2"/>
        <v>-456.49263216044159</v>
      </c>
      <c r="E256" s="214">
        <f t="shared" si="3"/>
        <v>-503.77719843735775</v>
      </c>
      <c r="F256" s="214">
        <f t="shared" si="4"/>
        <v>79232.927109063501</v>
      </c>
    </row>
    <row r="257" spans="1:6" ht="13" x14ac:dyDescent="0.15">
      <c r="A257" s="215">
        <f t="shared" ca="1" si="0"/>
        <v>53145</v>
      </c>
      <c r="B257" s="213">
        <v>249</v>
      </c>
      <c r="C257" s="214">
        <f t="shared" si="1"/>
        <v>-960.26983059779934</v>
      </c>
      <c r="D257" s="214">
        <f t="shared" si="2"/>
        <v>-453.6085076993877</v>
      </c>
      <c r="E257" s="214">
        <f t="shared" si="3"/>
        <v>-506.66132289841164</v>
      </c>
      <c r="F257" s="214">
        <f t="shared" si="4"/>
        <v>78726.265786165095</v>
      </c>
    </row>
    <row r="258" spans="1:6" ht="13" x14ac:dyDescent="0.15">
      <c r="A258" s="215">
        <f t="shared" ca="1" si="0"/>
        <v>53176</v>
      </c>
      <c r="B258" s="213">
        <v>250</v>
      </c>
      <c r="C258" s="214">
        <f t="shared" si="1"/>
        <v>-960.26983059779934</v>
      </c>
      <c r="D258" s="214">
        <f t="shared" si="2"/>
        <v>-450.70787162579416</v>
      </c>
      <c r="E258" s="214">
        <f t="shared" si="3"/>
        <v>-509.56195897200519</v>
      </c>
      <c r="F258" s="214">
        <f t="shared" si="4"/>
        <v>78216.703827193094</v>
      </c>
    </row>
    <row r="259" spans="1:6" ht="13" x14ac:dyDescent="0.15">
      <c r="A259" s="215">
        <f t="shared" ca="1" si="0"/>
        <v>53207</v>
      </c>
      <c r="B259" s="213">
        <v>251</v>
      </c>
      <c r="C259" s="214">
        <f t="shared" si="1"/>
        <v>-960.26983059779934</v>
      </c>
      <c r="D259" s="214">
        <f t="shared" si="2"/>
        <v>-447.79062941067957</v>
      </c>
      <c r="E259" s="214">
        <f t="shared" si="3"/>
        <v>-512.47920118711977</v>
      </c>
      <c r="F259" s="214">
        <f t="shared" si="4"/>
        <v>77704.224626005976</v>
      </c>
    </row>
    <row r="260" spans="1:6" ht="13" x14ac:dyDescent="0.15">
      <c r="A260" s="215">
        <f t="shared" ca="1" si="0"/>
        <v>53237</v>
      </c>
      <c r="B260" s="213">
        <v>252</v>
      </c>
      <c r="C260" s="214">
        <f t="shared" si="1"/>
        <v>-960.26983059779934</v>
      </c>
      <c r="D260" s="214">
        <f t="shared" si="2"/>
        <v>-444.85668598388321</v>
      </c>
      <c r="E260" s="214">
        <f t="shared" si="3"/>
        <v>-515.41314461391607</v>
      </c>
      <c r="F260" s="214">
        <f t="shared" si="4"/>
        <v>77188.811481392055</v>
      </c>
    </row>
    <row r="261" spans="1:6" ht="13" x14ac:dyDescent="0.15">
      <c r="A261" s="215">
        <f t="shared" ca="1" si="0"/>
        <v>53268</v>
      </c>
      <c r="B261" s="213">
        <v>253</v>
      </c>
      <c r="C261" s="214">
        <f t="shared" si="1"/>
        <v>-960.26983059779934</v>
      </c>
      <c r="D261" s="214">
        <f t="shared" si="2"/>
        <v>-441.9059457309686</v>
      </c>
      <c r="E261" s="214">
        <f t="shared" si="3"/>
        <v>-518.36388486683074</v>
      </c>
      <c r="F261" s="214">
        <f t="shared" si="4"/>
        <v>76670.44759652522</v>
      </c>
    </row>
    <row r="262" spans="1:6" ht="13" x14ac:dyDescent="0.15">
      <c r="A262" s="215">
        <f t="shared" ca="1" si="0"/>
        <v>53298</v>
      </c>
      <c r="B262" s="213">
        <v>254</v>
      </c>
      <c r="C262" s="214">
        <f t="shared" si="1"/>
        <v>-960.26983059779934</v>
      </c>
      <c r="D262" s="214">
        <f t="shared" si="2"/>
        <v>-438.938312490106</v>
      </c>
      <c r="E262" s="214">
        <f t="shared" si="3"/>
        <v>-521.33151810769334</v>
      </c>
      <c r="F262" s="214">
        <f t="shared" si="4"/>
        <v>76149.11607841753</v>
      </c>
    </row>
    <row r="263" spans="1:6" ht="13" x14ac:dyDescent="0.15">
      <c r="A263" s="215">
        <f t="shared" ca="1" si="0"/>
        <v>53329</v>
      </c>
      <c r="B263" s="213">
        <v>255</v>
      </c>
      <c r="C263" s="214">
        <f t="shared" si="1"/>
        <v>-960.26983059779934</v>
      </c>
      <c r="D263" s="214">
        <f t="shared" si="2"/>
        <v>-435.95368954893934</v>
      </c>
      <c r="E263" s="214">
        <f t="shared" si="3"/>
        <v>-524.31614104886</v>
      </c>
      <c r="F263" s="214">
        <f t="shared" si="4"/>
        <v>75624.799937368676</v>
      </c>
    </row>
    <row r="264" spans="1:6" ht="13" x14ac:dyDescent="0.15">
      <c r="A264" s="215">
        <f t="shared" ref="A264:A368" ca="1" si="5">DATE(YEAR(A263),MONTH(A263)+1,DAY(A263))</f>
        <v>53360</v>
      </c>
      <c r="B264" s="213">
        <v>256</v>
      </c>
      <c r="C264" s="214">
        <f t="shared" ref="C264:C368" si="6">PMT($B$3/12,$B$4*12,$B$2)</f>
        <v>-960.26983059779934</v>
      </c>
      <c r="D264" s="214">
        <f t="shared" ref="D264:D368" si="7">IPMT($B$3/12,B264,$B$4*12,$B$2)</f>
        <v>-432.95197964143466</v>
      </c>
      <c r="E264" s="214">
        <f t="shared" ref="E264:E368" si="8">C264-D264</f>
        <v>-527.31785095636474</v>
      </c>
      <c r="F264" s="214">
        <f t="shared" ref="F264:F368" si="9">F263+E264</f>
        <v>75097.482086412318</v>
      </c>
    </row>
    <row r="265" spans="1:6" ht="13" x14ac:dyDescent="0.15">
      <c r="A265" s="215">
        <f t="shared" ca="1" si="5"/>
        <v>53388</v>
      </c>
      <c r="B265" s="213">
        <v>257</v>
      </c>
      <c r="C265" s="214">
        <f t="shared" si="6"/>
        <v>-960.26983059779934</v>
      </c>
      <c r="D265" s="214">
        <f t="shared" si="7"/>
        <v>-429.93308494470955</v>
      </c>
      <c r="E265" s="214">
        <f t="shared" si="8"/>
        <v>-530.33674565308979</v>
      </c>
      <c r="F265" s="214">
        <f t="shared" si="9"/>
        <v>74567.145340759234</v>
      </c>
    </row>
    <row r="266" spans="1:6" ht="13" x14ac:dyDescent="0.15">
      <c r="A266" s="215">
        <f t="shared" ca="1" si="5"/>
        <v>53419</v>
      </c>
      <c r="B266" s="213">
        <v>258</v>
      </c>
      <c r="C266" s="214">
        <f t="shared" si="6"/>
        <v>-960.26983059779934</v>
      </c>
      <c r="D266" s="214">
        <f t="shared" si="7"/>
        <v>-426.8969070758456</v>
      </c>
      <c r="E266" s="214">
        <f t="shared" si="8"/>
        <v>-533.37292352195368</v>
      </c>
      <c r="F266" s="214">
        <f t="shared" si="9"/>
        <v>74033.772417237284</v>
      </c>
    </row>
    <row r="267" spans="1:6" ht="13" x14ac:dyDescent="0.15">
      <c r="A267" s="215">
        <f t="shared" ca="1" si="5"/>
        <v>53449</v>
      </c>
      <c r="B267" s="213">
        <v>259</v>
      </c>
      <c r="C267" s="214">
        <f t="shared" si="6"/>
        <v>-960.26983059779934</v>
      </c>
      <c r="D267" s="214">
        <f t="shared" si="7"/>
        <v>-423.84334708868238</v>
      </c>
      <c r="E267" s="214">
        <f t="shared" si="8"/>
        <v>-536.42648350911691</v>
      </c>
      <c r="F267" s="214">
        <f t="shared" si="9"/>
        <v>73497.345933728167</v>
      </c>
    </row>
    <row r="268" spans="1:6" ht="13" x14ac:dyDescent="0.15">
      <c r="A268" s="215">
        <f t="shared" ca="1" si="5"/>
        <v>53480</v>
      </c>
      <c r="B268" s="213">
        <v>260</v>
      </c>
      <c r="C268" s="214">
        <f t="shared" si="6"/>
        <v>-960.26983059779934</v>
      </c>
      <c r="D268" s="214">
        <f t="shared" si="7"/>
        <v>-420.7723054705927</v>
      </c>
      <c r="E268" s="214">
        <f t="shared" si="8"/>
        <v>-539.4975251272067</v>
      </c>
      <c r="F268" s="214">
        <f t="shared" si="9"/>
        <v>72957.848408600956</v>
      </c>
    </row>
    <row r="269" spans="1:6" ht="13" x14ac:dyDescent="0.15">
      <c r="A269" s="215">
        <f t="shared" ca="1" si="5"/>
        <v>53510</v>
      </c>
      <c r="B269" s="213">
        <v>261</v>
      </c>
      <c r="C269" s="214">
        <f t="shared" si="6"/>
        <v>-960.26983059779934</v>
      </c>
      <c r="D269" s="214">
        <f t="shared" si="7"/>
        <v>-417.68368213923941</v>
      </c>
      <c r="E269" s="214">
        <f t="shared" si="8"/>
        <v>-542.58614845855993</v>
      </c>
      <c r="F269" s="214">
        <f t="shared" si="9"/>
        <v>72415.262260142394</v>
      </c>
    </row>
    <row r="270" spans="1:6" ht="13" x14ac:dyDescent="0.15">
      <c r="A270" s="215">
        <f t="shared" ca="1" si="5"/>
        <v>53541</v>
      </c>
      <c r="B270" s="213">
        <v>262</v>
      </c>
      <c r="C270" s="214">
        <f t="shared" si="6"/>
        <v>-960.26983059779934</v>
      </c>
      <c r="D270" s="214">
        <f t="shared" si="7"/>
        <v>-414.57737643931421</v>
      </c>
      <c r="E270" s="214">
        <f t="shared" si="8"/>
        <v>-545.69245415848513</v>
      </c>
      <c r="F270" s="214">
        <f t="shared" si="9"/>
        <v>71869.569805983905</v>
      </c>
    </row>
    <row r="271" spans="1:6" ht="13" x14ac:dyDescent="0.15">
      <c r="A271" s="215">
        <f t="shared" ca="1" si="5"/>
        <v>53572</v>
      </c>
      <c r="B271" s="213">
        <v>263</v>
      </c>
      <c r="C271" s="214">
        <f t="shared" si="6"/>
        <v>-960.26983059779934</v>
      </c>
      <c r="D271" s="214">
        <f t="shared" si="7"/>
        <v>-411.45328713925676</v>
      </c>
      <c r="E271" s="214">
        <f t="shared" si="8"/>
        <v>-548.81654345854258</v>
      </c>
      <c r="F271" s="214">
        <f t="shared" si="9"/>
        <v>71320.753262525366</v>
      </c>
    </row>
    <row r="272" spans="1:6" ht="13" x14ac:dyDescent="0.15">
      <c r="A272" s="215">
        <f t="shared" ca="1" si="5"/>
        <v>53602</v>
      </c>
      <c r="B272" s="213">
        <v>264</v>
      </c>
      <c r="C272" s="214">
        <f t="shared" si="6"/>
        <v>-960.26983059779934</v>
      </c>
      <c r="D272" s="214">
        <f t="shared" si="7"/>
        <v>-408.31131242795675</v>
      </c>
      <c r="E272" s="214">
        <f t="shared" si="8"/>
        <v>-551.95851816984259</v>
      </c>
      <c r="F272" s="214">
        <f t="shared" si="9"/>
        <v>70768.794744355517</v>
      </c>
    </row>
    <row r="273" spans="1:6" ht="13" x14ac:dyDescent="0.15">
      <c r="A273" s="215">
        <f t="shared" ca="1" si="5"/>
        <v>53633</v>
      </c>
      <c r="B273" s="213">
        <v>265</v>
      </c>
      <c r="C273" s="214">
        <f t="shared" si="6"/>
        <v>-960.26983059779934</v>
      </c>
      <c r="D273" s="214">
        <f t="shared" si="7"/>
        <v>-405.15134991143435</v>
      </c>
      <c r="E273" s="214">
        <f t="shared" si="8"/>
        <v>-555.11848068636505</v>
      </c>
      <c r="F273" s="214">
        <f t="shared" si="9"/>
        <v>70213.676263669156</v>
      </c>
    </row>
    <row r="274" spans="1:6" ht="13" x14ac:dyDescent="0.15">
      <c r="A274" s="215">
        <f t="shared" ca="1" si="5"/>
        <v>53663</v>
      </c>
      <c r="B274" s="213">
        <v>266</v>
      </c>
      <c r="C274" s="214">
        <f t="shared" si="6"/>
        <v>-960.26983059779934</v>
      </c>
      <c r="D274" s="214">
        <f t="shared" si="7"/>
        <v>-401.97329660950493</v>
      </c>
      <c r="E274" s="214">
        <f t="shared" si="8"/>
        <v>-558.29653398829441</v>
      </c>
      <c r="F274" s="214">
        <f t="shared" si="9"/>
        <v>69655.379729680863</v>
      </c>
    </row>
    <row r="275" spans="1:6" ht="13" x14ac:dyDescent="0.15">
      <c r="A275" s="215">
        <f t="shared" ca="1" si="5"/>
        <v>53694</v>
      </c>
      <c r="B275" s="213">
        <v>267</v>
      </c>
      <c r="C275" s="214">
        <f t="shared" si="6"/>
        <v>-960.26983059779934</v>
      </c>
      <c r="D275" s="214">
        <f t="shared" si="7"/>
        <v>-398.77704895242192</v>
      </c>
      <c r="E275" s="214">
        <f t="shared" si="8"/>
        <v>-561.49278164537736</v>
      </c>
      <c r="F275" s="214">
        <f t="shared" si="9"/>
        <v>69093.886948035492</v>
      </c>
    </row>
    <row r="276" spans="1:6" ht="13" x14ac:dyDescent="0.15">
      <c r="A276" s="215">
        <f t="shared" ca="1" si="5"/>
        <v>53725</v>
      </c>
      <c r="B276" s="213">
        <v>268</v>
      </c>
      <c r="C276" s="214">
        <f t="shared" si="6"/>
        <v>-960.26983059779934</v>
      </c>
      <c r="D276" s="214">
        <f t="shared" si="7"/>
        <v>-395.56250277750217</v>
      </c>
      <c r="E276" s="214">
        <f t="shared" si="8"/>
        <v>-564.70732782029722</v>
      </c>
      <c r="F276" s="214">
        <f t="shared" si="9"/>
        <v>68529.179620215189</v>
      </c>
    </row>
    <row r="277" spans="1:6" ht="13" x14ac:dyDescent="0.15">
      <c r="A277" s="215">
        <f t="shared" ca="1" si="5"/>
        <v>53753</v>
      </c>
      <c r="B277" s="213">
        <v>269</v>
      </c>
      <c r="C277" s="214">
        <f t="shared" si="6"/>
        <v>-960.26983059779934</v>
      </c>
      <c r="D277" s="214">
        <f t="shared" si="7"/>
        <v>-392.32955332573096</v>
      </c>
      <c r="E277" s="214">
        <f t="shared" si="8"/>
        <v>-567.94027727206844</v>
      </c>
      <c r="F277" s="214">
        <f t="shared" si="9"/>
        <v>67961.239342943125</v>
      </c>
    </row>
    <row r="278" spans="1:6" ht="13" x14ac:dyDescent="0.15">
      <c r="A278" s="215">
        <f t="shared" ca="1" si="5"/>
        <v>53784</v>
      </c>
      <c r="B278" s="213">
        <v>270</v>
      </c>
      <c r="C278" s="214">
        <f t="shared" si="6"/>
        <v>-960.26983059779934</v>
      </c>
      <c r="D278" s="214">
        <f t="shared" si="7"/>
        <v>-389.0780952383484</v>
      </c>
      <c r="E278" s="214">
        <f t="shared" si="8"/>
        <v>-571.19173535945094</v>
      </c>
      <c r="F278" s="214">
        <f t="shared" si="9"/>
        <v>67390.047607583678</v>
      </c>
    </row>
    <row r="279" spans="1:6" ht="13" x14ac:dyDescent="0.15">
      <c r="A279" s="215">
        <f t="shared" ca="1" si="5"/>
        <v>53814</v>
      </c>
      <c r="B279" s="213">
        <v>271</v>
      </c>
      <c r="C279" s="214">
        <f t="shared" si="6"/>
        <v>-960.26983059779934</v>
      </c>
      <c r="D279" s="214">
        <f t="shared" si="7"/>
        <v>-385.80802255341547</v>
      </c>
      <c r="E279" s="214">
        <f t="shared" si="8"/>
        <v>-574.46180804438382</v>
      </c>
      <c r="F279" s="214">
        <f t="shared" si="9"/>
        <v>66815.585799539287</v>
      </c>
    </row>
    <row r="280" spans="1:6" ht="13" x14ac:dyDescent="0.15">
      <c r="A280" s="215">
        <f t="shared" ca="1" si="5"/>
        <v>53845</v>
      </c>
      <c r="B280" s="213">
        <v>272</v>
      </c>
      <c r="C280" s="214">
        <f t="shared" si="6"/>
        <v>-960.26983059779934</v>
      </c>
      <c r="D280" s="214">
        <f t="shared" si="7"/>
        <v>-382.51922870236132</v>
      </c>
      <c r="E280" s="214">
        <f t="shared" si="8"/>
        <v>-577.75060189543797</v>
      </c>
      <c r="F280" s="214">
        <f t="shared" si="9"/>
        <v>66237.835197643843</v>
      </c>
    </row>
    <row r="281" spans="1:6" ht="13" x14ac:dyDescent="0.15">
      <c r="A281" s="215">
        <f t="shared" ca="1" si="5"/>
        <v>53875</v>
      </c>
      <c r="B281" s="213">
        <v>273</v>
      </c>
      <c r="C281" s="214">
        <f t="shared" si="6"/>
        <v>-960.26983059779934</v>
      </c>
      <c r="D281" s="214">
        <f t="shared" si="7"/>
        <v>-379.21160650651001</v>
      </c>
      <c r="E281" s="214">
        <f t="shared" si="8"/>
        <v>-581.05822409128928</v>
      </c>
      <c r="F281" s="214">
        <f t="shared" si="9"/>
        <v>65656.776973552551</v>
      </c>
    </row>
    <row r="282" spans="1:6" ht="13" x14ac:dyDescent="0.15">
      <c r="A282" s="215">
        <f t="shared" ca="1" si="5"/>
        <v>53906</v>
      </c>
      <c r="B282" s="213">
        <v>274</v>
      </c>
      <c r="C282" s="214">
        <f t="shared" si="6"/>
        <v>-960.26983059779934</v>
      </c>
      <c r="D282" s="214">
        <f t="shared" si="7"/>
        <v>-375.88504817358734</v>
      </c>
      <c r="E282" s="214">
        <f t="shared" si="8"/>
        <v>-584.38478242421206</v>
      </c>
      <c r="F282" s="214">
        <f t="shared" si="9"/>
        <v>65072.39219112834</v>
      </c>
    </row>
    <row r="283" spans="1:6" ht="13" x14ac:dyDescent="0.15">
      <c r="A283" s="215">
        <f t="shared" ca="1" si="5"/>
        <v>53937</v>
      </c>
      <c r="B283" s="213">
        <v>275</v>
      </c>
      <c r="C283" s="214">
        <f t="shared" si="6"/>
        <v>-960.26983059779934</v>
      </c>
      <c r="D283" s="214">
        <f t="shared" si="7"/>
        <v>-372.5394452942088</v>
      </c>
      <c r="E283" s="214">
        <f t="shared" si="8"/>
        <v>-587.73038530359054</v>
      </c>
      <c r="F283" s="214">
        <f t="shared" si="9"/>
        <v>64484.661805824748</v>
      </c>
    </row>
    <row r="284" spans="1:6" ht="13" x14ac:dyDescent="0.15">
      <c r="A284" s="215">
        <f t="shared" ca="1" si="5"/>
        <v>53967</v>
      </c>
      <c r="B284" s="213">
        <v>276</v>
      </c>
      <c r="C284" s="214">
        <f t="shared" si="6"/>
        <v>-960.26983059779934</v>
      </c>
      <c r="D284" s="214">
        <f t="shared" si="7"/>
        <v>-369.17468883834579</v>
      </c>
      <c r="E284" s="214">
        <f t="shared" si="8"/>
        <v>-591.09514175945355</v>
      </c>
      <c r="F284" s="214">
        <f t="shared" si="9"/>
        <v>63893.566664065293</v>
      </c>
    </row>
    <row r="285" spans="1:6" ht="13" x14ac:dyDescent="0.15">
      <c r="A285" s="215">
        <f t="shared" ca="1" si="5"/>
        <v>53998</v>
      </c>
      <c r="B285" s="213">
        <v>277</v>
      </c>
      <c r="C285" s="214">
        <f t="shared" si="6"/>
        <v>-960.26983059779934</v>
      </c>
      <c r="D285" s="214">
        <f t="shared" si="7"/>
        <v>-365.79066915177282</v>
      </c>
      <c r="E285" s="214">
        <f t="shared" si="8"/>
        <v>-594.47916144602652</v>
      </c>
      <c r="F285" s="214">
        <f t="shared" si="9"/>
        <v>63299.087502619266</v>
      </c>
    </row>
    <row r="286" spans="1:6" ht="13" x14ac:dyDescent="0.15">
      <c r="A286" s="215">
        <f t="shared" ca="1" si="5"/>
        <v>54028</v>
      </c>
      <c r="B286" s="213">
        <v>278</v>
      </c>
      <c r="C286" s="214">
        <f t="shared" si="6"/>
        <v>-960.26983059779934</v>
      </c>
      <c r="D286" s="214">
        <f t="shared" si="7"/>
        <v>-362.38727595249435</v>
      </c>
      <c r="E286" s="214">
        <f t="shared" si="8"/>
        <v>-597.88255464530494</v>
      </c>
      <c r="F286" s="214">
        <f t="shared" si="9"/>
        <v>62701.204947973958</v>
      </c>
    </row>
    <row r="287" spans="1:6" ht="13" x14ac:dyDescent="0.15">
      <c r="A287" s="215">
        <f t="shared" ca="1" si="5"/>
        <v>54059</v>
      </c>
      <c r="B287" s="213">
        <v>279</v>
      </c>
      <c r="C287" s="214">
        <f t="shared" si="6"/>
        <v>-960.26983059779934</v>
      </c>
      <c r="D287" s="214">
        <f t="shared" si="7"/>
        <v>-358.96439832714998</v>
      </c>
      <c r="E287" s="214">
        <f t="shared" si="8"/>
        <v>-601.30543227064936</v>
      </c>
      <c r="F287" s="214">
        <f t="shared" si="9"/>
        <v>62099.899515703306</v>
      </c>
    </row>
    <row r="288" spans="1:6" ht="13" x14ac:dyDescent="0.15">
      <c r="A288" s="215">
        <f t="shared" ca="1" si="5"/>
        <v>54090</v>
      </c>
      <c r="B288" s="213">
        <v>280</v>
      </c>
      <c r="C288" s="214">
        <f t="shared" si="6"/>
        <v>-960.26983059779934</v>
      </c>
      <c r="D288" s="214">
        <f t="shared" si="7"/>
        <v>-355.52192472740052</v>
      </c>
      <c r="E288" s="214">
        <f t="shared" si="8"/>
        <v>-604.74790587039888</v>
      </c>
      <c r="F288" s="214">
        <f t="shared" si="9"/>
        <v>61495.151609832908</v>
      </c>
    </row>
    <row r="289" spans="1:6" ht="13" x14ac:dyDescent="0.15">
      <c r="A289" s="215">
        <f t="shared" ca="1" si="5"/>
        <v>54119</v>
      </c>
      <c r="B289" s="213">
        <v>281</v>
      </c>
      <c r="C289" s="214">
        <f t="shared" si="6"/>
        <v>-960.26983059779934</v>
      </c>
      <c r="D289" s="214">
        <f t="shared" si="7"/>
        <v>-352.0597429662925</v>
      </c>
      <c r="E289" s="214">
        <f t="shared" si="8"/>
        <v>-608.21008763150689</v>
      </c>
      <c r="F289" s="214">
        <f t="shared" si="9"/>
        <v>60886.941522201399</v>
      </c>
    </row>
    <row r="290" spans="1:6" ht="13" x14ac:dyDescent="0.15">
      <c r="A290" s="215">
        <f t="shared" ca="1" si="5"/>
        <v>54150</v>
      </c>
      <c r="B290" s="213">
        <v>282</v>
      </c>
      <c r="C290" s="214">
        <f t="shared" si="6"/>
        <v>-960.26983059779934</v>
      </c>
      <c r="D290" s="214">
        <f t="shared" si="7"/>
        <v>-348.57774021460204</v>
      </c>
      <c r="E290" s="214">
        <f t="shared" si="8"/>
        <v>-611.6920903831973</v>
      </c>
      <c r="F290" s="214">
        <f t="shared" si="9"/>
        <v>60275.2494318182</v>
      </c>
    </row>
    <row r="291" spans="1:6" ht="13" x14ac:dyDescent="0.15">
      <c r="A291" s="215">
        <f t="shared" ca="1" si="5"/>
        <v>54180</v>
      </c>
      <c r="B291" s="213">
        <v>283</v>
      </c>
      <c r="C291" s="214">
        <f t="shared" si="6"/>
        <v>-960.26983059779934</v>
      </c>
      <c r="D291" s="214">
        <f t="shared" si="7"/>
        <v>-345.07580299715835</v>
      </c>
      <c r="E291" s="214">
        <f t="shared" si="8"/>
        <v>-615.19402760064099</v>
      </c>
      <c r="F291" s="214">
        <f t="shared" si="9"/>
        <v>59660.055404217557</v>
      </c>
    </row>
    <row r="292" spans="1:6" ht="13" x14ac:dyDescent="0.15">
      <c r="A292" s="215">
        <f t="shared" ca="1" si="5"/>
        <v>54211</v>
      </c>
      <c r="B292" s="213">
        <v>284</v>
      </c>
      <c r="C292" s="214">
        <f t="shared" si="6"/>
        <v>-960.26983059779934</v>
      </c>
      <c r="D292" s="214">
        <f t="shared" si="7"/>
        <v>-341.55381718914464</v>
      </c>
      <c r="E292" s="214">
        <f t="shared" si="8"/>
        <v>-618.7160134086547</v>
      </c>
      <c r="F292" s="214">
        <f t="shared" si="9"/>
        <v>59041.339390808906</v>
      </c>
    </row>
    <row r="293" spans="1:6" ht="13" x14ac:dyDescent="0.15">
      <c r="A293" s="215">
        <f t="shared" ca="1" si="5"/>
        <v>54241</v>
      </c>
      <c r="B293" s="213">
        <v>285</v>
      </c>
      <c r="C293" s="214">
        <f t="shared" si="6"/>
        <v>-960.26983059779934</v>
      </c>
      <c r="D293" s="214">
        <f t="shared" si="7"/>
        <v>-338.01166801238003</v>
      </c>
      <c r="E293" s="214">
        <f t="shared" si="8"/>
        <v>-622.25816258541931</v>
      </c>
      <c r="F293" s="214">
        <f t="shared" si="9"/>
        <v>58419.081228223484</v>
      </c>
    </row>
    <row r="294" spans="1:6" ht="13" x14ac:dyDescent="0.15">
      <c r="A294" s="215">
        <f t="shared" ca="1" si="5"/>
        <v>54272</v>
      </c>
      <c r="B294" s="213">
        <v>286</v>
      </c>
      <c r="C294" s="214">
        <f t="shared" si="6"/>
        <v>-960.26983059779934</v>
      </c>
      <c r="D294" s="214">
        <f t="shared" si="7"/>
        <v>-334.4492400315786</v>
      </c>
      <c r="E294" s="214">
        <f t="shared" si="8"/>
        <v>-625.82059056622074</v>
      </c>
      <c r="F294" s="214">
        <f t="shared" si="9"/>
        <v>57793.260637657266</v>
      </c>
    </row>
    <row r="295" spans="1:6" ht="13" x14ac:dyDescent="0.15">
      <c r="A295" s="215">
        <f t="shared" ca="1" si="5"/>
        <v>54303</v>
      </c>
      <c r="B295" s="213">
        <v>287</v>
      </c>
      <c r="C295" s="214">
        <f t="shared" si="6"/>
        <v>-960.26983059779934</v>
      </c>
      <c r="D295" s="214">
        <f t="shared" si="7"/>
        <v>-330.86641715058693</v>
      </c>
      <c r="E295" s="214">
        <f t="shared" si="8"/>
        <v>-629.40341344721242</v>
      </c>
      <c r="F295" s="214">
        <f t="shared" si="9"/>
        <v>57163.857224210056</v>
      </c>
    </row>
    <row r="296" spans="1:6" ht="13" x14ac:dyDescent="0.15">
      <c r="A296" s="215">
        <f t="shared" ca="1" si="5"/>
        <v>54333</v>
      </c>
      <c r="B296" s="213">
        <v>288</v>
      </c>
      <c r="C296" s="214">
        <f t="shared" si="6"/>
        <v>-960.26983059779934</v>
      </c>
      <c r="D296" s="214">
        <f t="shared" si="7"/>
        <v>-327.26308260860162</v>
      </c>
      <c r="E296" s="214">
        <f t="shared" si="8"/>
        <v>-633.00674798919772</v>
      </c>
      <c r="F296" s="214">
        <f t="shared" si="9"/>
        <v>56530.850476220861</v>
      </c>
    </row>
    <row r="297" spans="1:6" ht="13" x14ac:dyDescent="0.15">
      <c r="A297" s="215">
        <f t="shared" ca="1" si="5"/>
        <v>54364</v>
      </c>
      <c r="B297" s="213">
        <v>289</v>
      </c>
      <c r="C297" s="214">
        <f t="shared" si="6"/>
        <v>-960.26983059779934</v>
      </c>
      <c r="D297" s="214">
        <f t="shared" si="7"/>
        <v>-323.63911897636342</v>
      </c>
      <c r="E297" s="214">
        <f t="shared" si="8"/>
        <v>-636.63071162143592</v>
      </c>
      <c r="F297" s="214">
        <f t="shared" si="9"/>
        <v>55894.219764599424</v>
      </c>
    </row>
    <row r="298" spans="1:6" ht="13" x14ac:dyDescent="0.15">
      <c r="A298" s="215">
        <f t="shared" ca="1" si="5"/>
        <v>54394</v>
      </c>
      <c r="B298" s="213">
        <v>290</v>
      </c>
      <c r="C298" s="214">
        <f t="shared" si="6"/>
        <v>-960.26983059779934</v>
      </c>
      <c r="D298" s="214">
        <f t="shared" si="7"/>
        <v>-319.99440815233078</v>
      </c>
      <c r="E298" s="214">
        <f t="shared" si="8"/>
        <v>-640.27542244546862</v>
      </c>
      <c r="F298" s="214">
        <f t="shared" si="9"/>
        <v>55253.944342153954</v>
      </c>
    </row>
    <row r="299" spans="1:6" ht="13" x14ac:dyDescent="0.15">
      <c r="A299" s="215">
        <f t="shared" ca="1" si="5"/>
        <v>54425</v>
      </c>
      <c r="B299" s="213">
        <v>291</v>
      </c>
      <c r="C299" s="214">
        <f t="shared" si="6"/>
        <v>-960.26983059779934</v>
      </c>
      <c r="D299" s="214">
        <f t="shared" si="7"/>
        <v>-316.32883135883043</v>
      </c>
      <c r="E299" s="214">
        <f t="shared" si="8"/>
        <v>-643.94099923896897</v>
      </c>
      <c r="F299" s="214">
        <f t="shared" si="9"/>
        <v>54610.003342914984</v>
      </c>
    </row>
    <row r="300" spans="1:6" ht="13" x14ac:dyDescent="0.15">
      <c r="A300" s="215">
        <f t="shared" ca="1" si="5"/>
        <v>54456</v>
      </c>
      <c r="B300" s="213">
        <v>292</v>
      </c>
      <c r="C300" s="214">
        <f t="shared" si="6"/>
        <v>-960.26983059779934</v>
      </c>
      <c r="D300" s="214">
        <f t="shared" si="7"/>
        <v>-312.64226913818732</v>
      </c>
      <c r="E300" s="214">
        <f t="shared" si="8"/>
        <v>-647.62756145961202</v>
      </c>
      <c r="F300" s="214">
        <f t="shared" si="9"/>
        <v>53962.375781455376</v>
      </c>
    </row>
    <row r="301" spans="1:6" ht="13" x14ac:dyDescent="0.15">
      <c r="A301" s="215">
        <f t="shared" ca="1" si="5"/>
        <v>54484</v>
      </c>
      <c r="B301" s="213">
        <v>293</v>
      </c>
      <c r="C301" s="214">
        <f t="shared" si="6"/>
        <v>-960.26983059779934</v>
      </c>
      <c r="D301" s="214">
        <f t="shared" si="7"/>
        <v>-308.93460134883105</v>
      </c>
      <c r="E301" s="214">
        <f t="shared" si="8"/>
        <v>-651.33522924896829</v>
      </c>
      <c r="F301" s="214">
        <f t="shared" si="9"/>
        <v>53311.04055220641</v>
      </c>
    </row>
    <row r="302" spans="1:6" ht="13" x14ac:dyDescent="0.15">
      <c r="A302" s="215">
        <f t="shared" ca="1" si="5"/>
        <v>54515</v>
      </c>
      <c r="B302" s="213">
        <v>294</v>
      </c>
      <c r="C302" s="214">
        <f t="shared" si="6"/>
        <v>-960.26983059779934</v>
      </c>
      <c r="D302" s="214">
        <f t="shared" si="7"/>
        <v>-305.20570716138076</v>
      </c>
      <c r="E302" s="214">
        <f t="shared" si="8"/>
        <v>-655.06412343641864</v>
      </c>
      <c r="F302" s="214">
        <f t="shared" si="9"/>
        <v>52655.976428769995</v>
      </c>
    </row>
    <row r="303" spans="1:6" ht="13" x14ac:dyDescent="0.15">
      <c r="A303" s="215">
        <f t="shared" ca="1" si="5"/>
        <v>54545</v>
      </c>
      <c r="B303" s="213">
        <v>295</v>
      </c>
      <c r="C303" s="214">
        <f t="shared" si="6"/>
        <v>-960.26983059779934</v>
      </c>
      <c r="D303" s="214">
        <f t="shared" si="7"/>
        <v>-301.45546505470725</v>
      </c>
      <c r="E303" s="214">
        <f t="shared" si="8"/>
        <v>-658.81436554309209</v>
      </c>
      <c r="F303" s="214">
        <f t="shared" si="9"/>
        <v>51997.162063226904</v>
      </c>
    </row>
    <row r="304" spans="1:6" ht="13" x14ac:dyDescent="0.15">
      <c r="A304" s="215">
        <f t="shared" ca="1" si="5"/>
        <v>54576</v>
      </c>
      <c r="B304" s="213">
        <v>296</v>
      </c>
      <c r="C304" s="214">
        <f t="shared" si="6"/>
        <v>-960.26983059779934</v>
      </c>
      <c r="D304" s="214">
        <f t="shared" si="7"/>
        <v>-297.68375281197302</v>
      </c>
      <c r="E304" s="214">
        <f t="shared" si="8"/>
        <v>-662.58607778582632</v>
      </c>
      <c r="F304" s="214">
        <f t="shared" si="9"/>
        <v>51334.575985441079</v>
      </c>
    </row>
    <row r="305" spans="1:6" ht="13" x14ac:dyDescent="0.15">
      <c r="A305" s="215">
        <f t="shared" ca="1" si="5"/>
        <v>54606</v>
      </c>
      <c r="B305" s="213">
        <v>297</v>
      </c>
      <c r="C305" s="214">
        <f t="shared" si="6"/>
        <v>-960.26983059779934</v>
      </c>
      <c r="D305" s="214">
        <f t="shared" si="7"/>
        <v>-293.89044751664915</v>
      </c>
      <c r="E305" s="214">
        <f t="shared" si="8"/>
        <v>-666.37938308115019</v>
      </c>
      <c r="F305" s="214">
        <f t="shared" si="9"/>
        <v>50668.196602359931</v>
      </c>
    </row>
    <row r="306" spans="1:6" ht="13" x14ac:dyDescent="0.15">
      <c r="A306" s="215">
        <f t="shared" ca="1" si="5"/>
        <v>54637</v>
      </c>
      <c r="B306" s="213">
        <v>298</v>
      </c>
      <c r="C306" s="214">
        <f t="shared" si="6"/>
        <v>-960.26983059779934</v>
      </c>
      <c r="D306" s="214">
        <f t="shared" si="7"/>
        <v>-290.0754255485096</v>
      </c>
      <c r="E306" s="214">
        <f t="shared" si="8"/>
        <v>-670.1944050492898</v>
      </c>
      <c r="F306" s="214">
        <f t="shared" si="9"/>
        <v>49998.002197310641</v>
      </c>
    </row>
    <row r="307" spans="1:6" ht="13" x14ac:dyDescent="0.15">
      <c r="A307" s="215">
        <f t="shared" ca="1" si="5"/>
        <v>54668</v>
      </c>
      <c r="B307" s="213">
        <v>299</v>
      </c>
      <c r="C307" s="214">
        <f t="shared" si="6"/>
        <v>-960.26983059779934</v>
      </c>
      <c r="D307" s="214">
        <f t="shared" si="7"/>
        <v>-286.23856257960239</v>
      </c>
      <c r="E307" s="214">
        <f t="shared" si="8"/>
        <v>-674.0312680181969</v>
      </c>
      <c r="F307" s="214">
        <f t="shared" si="9"/>
        <v>49323.970929292445</v>
      </c>
    </row>
    <row r="308" spans="1:6" ht="13" x14ac:dyDescent="0.15">
      <c r="A308" s="215">
        <f t="shared" ca="1" si="5"/>
        <v>54698</v>
      </c>
      <c r="B308" s="213">
        <v>300</v>
      </c>
      <c r="C308" s="214">
        <f t="shared" si="6"/>
        <v>-960.26983059779934</v>
      </c>
      <c r="D308" s="214">
        <f t="shared" si="7"/>
        <v>-282.3797335701982</v>
      </c>
      <c r="E308" s="214">
        <f t="shared" si="8"/>
        <v>-677.89009702760109</v>
      </c>
      <c r="F308" s="214">
        <f t="shared" si="9"/>
        <v>48646.080832264845</v>
      </c>
    </row>
    <row r="309" spans="1:6" ht="13" x14ac:dyDescent="0.15">
      <c r="A309" s="215">
        <f t="shared" ca="1" si="5"/>
        <v>54729</v>
      </c>
      <c r="B309" s="213">
        <v>301</v>
      </c>
      <c r="C309" s="214">
        <f t="shared" si="6"/>
        <v>-960.26983059779934</v>
      </c>
      <c r="D309" s="214">
        <f t="shared" si="7"/>
        <v>-278.49881276471518</v>
      </c>
      <c r="E309" s="214">
        <f t="shared" si="8"/>
        <v>-681.77101783308422</v>
      </c>
      <c r="F309" s="214">
        <f t="shared" si="9"/>
        <v>47964.309814431763</v>
      </c>
    </row>
    <row r="310" spans="1:6" ht="13" x14ac:dyDescent="0.15">
      <c r="A310" s="215">
        <f t="shared" ca="1" si="5"/>
        <v>54759</v>
      </c>
      <c r="B310" s="213">
        <v>302</v>
      </c>
      <c r="C310" s="214">
        <f t="shared" si="6"/>
        <v>-960.26983059779934</v>
      </c>
      <c r="D310" s="214">
        <f t="shared" si="7"/>
        <v>-274.59567368762083</v>
      </c>
      <c r="E310" s="214">
        <f t="shared" si="8"/>
        <v>-685.67415691017845</v>
      </c>
      <c r="F310" s="214">
        <f t="shared" si="9"/>
        <v>47278.635657521583</v>
      </c>
    </row>
    <row r="311" spans="1:6" ht="13" x14ac:dyDescent="0.15">
      <c r="A311" s="215">
        <f t="shared" ca="1" si="5"/>
        <v>54790</v>
      </c>
      <c r="B311" s="213">
        <v>303</v>
      </c>
      <c r="C311" s="214">
        <f t="shared" si="6"/>
        <v>-960.26983059779934</v>
      </c>
      <c r="D311" s="214">
        <f t="shared" si="7"/>
        <v>-270.67018913930997</v>
      </c>
      <c r="E311" s="214">
        <f t="shared" si="8"/>
        <v>-689.59964145848937</v>
      </c>
      <c r="F311" s="214">
        <f t="shared" si="9"/>
        <v>46589.036016063095</v>
      </c>
    </row>
    <row r="312" spans="1:6" ht="13" x14ac:dyDescent="0.15">
      <c r="A312" s="215">
        <f t="shared" ca="1" si="5"/>
        <v>54821</v>
      </c>
      <c r="B312" s="213">
        <v>304</v>
      </c>
      <c r="C312" s="214">
        <f t="shared" si="6"/>
        <v>-960.26983059779934</v>
      </c>
      <c r="D312" s="214">
        <f t="shared" si="7"/>
        <v>-266.72223119196019</v>
      </c>
      <c r="E312" s="214">
        <f t="shared" si="8"/>
        <v>-693.54759940583915</v>
      </c>
      <c r="F312" s="214">
        <f t="shared" si="9"/>
        <v>45895.488416657259</v>
      </c>
    </row>
    <row r="313" spans="1:6" ht="13" x14ac:dyDescent="0.15">
      <c r="A313" s="215">
        <f t="shared" ca="1" si="5"/>
        <v>54849</v>
      </c>
      <c r="B313" s="213">
        <v>305</v>
      </c>
      <c r="C313" s="214">
        <f t="shared" si="6"/>
        <v>-960.26983059779934</v>
      </c>
      <c r="D313" s="214">
        <f t="shared" si="7"/>
        <v>-262.75167118536177</v>
      </c>
      <c r="E313" s="214">
        <f t="shared" si="8"/>
        <v>-697.51815941243763</v>
      </c>
      <c r="F313" s="214">
        <f t="shared" si="9"/>
        <v>45197.970257244822</v>
      </c>
    </row>
    <row r="314" spans="1:6" ht="13" x14ac:dyDescent="0.15">
      <c r="A314" s="215">
        <f t="shared" ca="1" si="5"/>
        <v>54880</v>
      </c>
      <c r="B314" s="213">
        <v>306</v>
      </c>
      <c r="C314" s="214">
        <f t="shared" si="6"/>
        <v>-960.26983059779934</v>
      </c>
      <c r="D314" s="214">
        <f t="shared" si="7"/>
        <v>-258.75837972272558</v>
      </c>
      <c r="E314" s="214">
        <f t="shared" si="8"/>
        <v>-701.51145087507371</v>
      </c>
      <c r="F314" s="214">
        <f t="shared" si="9"/>
        <v>44496.458806369752</v>
      </c>
    </row>
    <row r="315" spans="1:6" ht="13" x14ac:dyDescent="0.15">
      <c r="A315" s="215">
        <f t="shared" ca="1" si="5"/>
        <v>54910</v>
      </c>
      <c r="B315" s="213">
        <v>307</v>
      </c>
      <c r="C315" s="214">
        <f t="shared" si="6"/>
        <v>-960.26983059779934</v>
      </c>
      <c r="D315" s="214">
        <f t="shared" si="7"/>
        <v>-254.74222666646571</v>
      </c>
      <c r="E315" s="214">
        <f t="shared" si="8"/>
        <v>-705.5276039313336</v>
      </c>
      <c r="F315" s="214">
        <f t="shared" si="9"/>
        <v>43790.93120243842</v>
      </c>
    </row>
    <row r="316" spans="1:6" ht="13" x14ac:dyDescent="0.15">
      <c r="A316" s="215">
        <f t="shared" ca="1" si="5"/>
        <v>54941</v>
      </c>
      <c r="B316" s="213">
        <v>308</v>
      </c>
      <c r="C316" s="214">
        <f t="shared" si="6"/>
        <v>-960.26983059779934</v>
      </c>
      <c r="D316" s="214">
        <f t="shared" si="7"/>
        <v>-250.70308113395882</v>
      </c>
      <c r="E316" s="214">
        <f t="shared" si="8"/>
        <v>-709.56674946384055</v>
      </c>
      <c r="F316" s="214">
        <f t="shared" si="9"/>
        <v>43081.36445297458</v>
      </c>
    </row>
    <row r="317" spans="1:6" ht="13" x14ac:dyDescent="0.15">
      <c r="A317" s="215">
        <f t="shared" ca="1" si="5"/>
        <v>54971</v>
      </c>
      <c r="B317" s="213">
        <v>309</v>
      </c>
      <c r="C317" s="214">
        <f t="shared" si="6"/>
        <v>-960.26983059779934</v>
      </c>
      <c r="D317" s="214">
        <f t="shared" si="7"/>
        <v>-246.64081149327833</v>
      </c>
      <c r="E317" s="214">
        <f t="shared" si="8"/>
        <v>-713.62901910452103</v>
      </c>
      <c r="F317" s="214">
        <f t="shared" si="9"/>
        <v>42367.735433870061</v>
      </c>
    </row>
    <row r="318" spans="1:6" ht="13" x14ac:dyDescent="0.15">
      <c r="A318" s="215">
        <f t="shared" ca="1" si="5"/>
        <v>55002</v>
      </c>
      <c r="B318" s="213">
        <v>310</v>
      </c>
      <c r="C318" s="214">
        <f t="shared" si="6"/>
        <v>-960.26983059779934</v>
      </c>
      <c r="D318" s="214">
        <f t="shared" si="7"/>
        <v>-242.55528535890497</v>
      </c>
      <c r="E318" s="214">
        <f t="shared" si="8"/>
        <v>-717.7145452388944</v>
      </c>
      <c r="F318" s="214">
        <f t="shared" si="9"/>
        <v>41650.020888631167</v>
      </c>
    </row>
    <row r="319" spans="1:6" ht="13" x14ac:dyDescent="0.15">
      <c r="A319" s="215">
        <f t="shared" ca="1" si="5"/>
        <v>55033</v>
      </c>
      <c r="B319" s="213">
        <v>311</v>
      </c>
      <c r="C319" s="214">
        <f t="shared" si="6"/>
        <v>-960.26983059779934</v>
      </c>
      <c r="D319" s="214">
        <f t="shared" si="7"/>
        <v>-238.44636958741231</v>
      </c>
      <c r="E319" s="214">
        <f t="shared" si="8"/>
        <v>-721.82346101038706</v>
      </c>
      <c r="F319" s="214">
        <f t="shared" si="9"/>
        <v>40928.197427620777</v>
      </c>
    </row>
    <row r="320" spans="1:6" ht="13" x14ac:dyDescent="0.15">
      <c r="A320" s="215">
        <f t="shared" ca="1" si="5"/>
        <v>55063</v>
      </c>
      <c r="B320" s="213">
        <v>312</v>
      </c>
      <c r="C320" s="214">
        <f t="shared" si="6"/>
        <v>-960.26983059779934</v>
      </c>
      <c r="D320" s="214">
        <f t="shared" si="7"/>
        <v>-234.31393027312791</v>
      </c>
      <c r="E320" s="214">
        <f t="shared" si="8"/>
        <v>-725.95590032467146</v>
      </c>
      <c r="F320" s="214">
        <f t="shared" si="9"/>
        <v>40202.241527296108</v>
      </c>
    </row>
    <row r="321" spans="1:6" ht="13" x14ac:dyDescent="0.15">
      <c r="A321" s="215">
        <f t="shared" ca="1" si="5"/>
        <v>55094</v>
      </c>
      <c r="B321" s="213">
        <v>313</v>
      </c>
      <c r="C321" s="214">
        <f t="shared" si="6"/>
        <v>-960.26983059779934</v>
      </c>
      <c r="D321" s="214">
        <f t="shared" si="7"/>
        <v>-230.15783274376909</v>
      </c>
      <c r="E321" s="214">
        <f t="shared" si="8"/>
        <v>-730.11199785403028</v>
      </c>
      <c r="F321" s="214">
        <f t="shared" si="9"/>
        <v>39472.129529442078</v>
      </c>
    </row>
    <row r="322" spans="1:6" ht="13" x14ac:dyDescent="0.15">
      <c r="A322" s="215">
        <f t="shared" ca="1" si="5"/>
        <v>55124</v>
      </c>
      <c r="B322" s="213">
        <v>314</v>
      </c>
      <c r="C322" s="214">
        <f t="shared" si="6"/>
        <v>-960.26983059779934</v>
      </c>
      <c r="D322" s="214">
        <f t="shared" si="7"/>
        <v>-225.97794155605473</v>
      </c>
      <c r="E322" s="214">
        <f t="shared" si="8"/>
        <v>-734.29188904174464</v>
      </c>
      <c r="F322" s="214">
        <f t="shared" si="9"/>
        <v>38737.837640400336</v>
      </c>
    </row>
    <row r="323" spans="1:6" ht="13" x14ac:dyDescent="0.15">
      <c r="A323" s="215">
        <f t="shared" ca="1" si="5"/>
        <v>55155</v>
      </c>
      <c r="B323" s="213">
        <v>315</v>
      </c>
      <c r="C323" s="214">
        <f t="shared" si="6"/>
        <v>-960.26983059779934</v>
      </c>
      <c r="D323" s="214">
        <f t="shared" si="7"/>
        <v>-221.7741204912908</v>
      </c>
      <c r="E323" s="214">
        <f t="shared" si="8"/>
        <v>-738.49571010650857</v>
      </c>
      <c r="F323" s="214">
        <f t="shared" si="9"/>
        <v>37999.341930293827</v>
      </c>
    </row>
    <row r="324" spans="1:6" ht="13" x14ac:dyDescent="0.15">
      <c r="A324" s="215">
        <f t="shared" ca="1" si="5"/>
        <v>55186</v>
      </c>
      <c r="B324" s="213">
        <v>316</v>
      </c>
      <c r="C324" s="214">
        <f t="shared" si="6"/>
        <v>-960.26983059779934</v>
      </c>
      <c r="D324" s="214">
        <f t="shared" si="7"/>
        <v>-217.54623255093105</v>
      </c>
      <c r="E324" s="214">
        <f t="shared" si="8"/>
        <v>-742.72359804686835</v>
      </c>
      <c r="F324" s="214">
        <f t="shared" si="9"/>
        <v>37256.618332246959</v>
      </c>
    </row>
    <row r="325" spans="1:6" ht="13" x14ac:dyDescent="0.15">
      <c r="A325" s="215">
        <f t="shared" ca="1" si="5"/>
        <v>55214</v>
      </c>
      <c r="B325" s="213">
        <v>317</v>
      </c>
      <c r="C325" s="214">
        <f t="shared" si="6"/>
        <v>-960.26983059779934</v>
      </c>
      <c r="D325" s="214">
        <f t="shared" si="7"/>
        <v>-213.29413995211269</v>
      </c>
      <c r="E325" s="214">
        <f t="shared" si="8"/>
        <v>-746.97569064568665</v>
      </c>
      <c r="F325" s="214">
        <f t="shared" si="9"/>
        <v>36509.642641601269</v>
      </c>
    </row>
    <row r="326" spans="1:6" ht="13" x14ac:dyDescent="0.15">
      <c r="A326" s="215">
        <f t="shared" ca="1" si="5"/>
        <v>55245</v>
      </c>
      <c r="B326" s="213">
        <v>318</v>
      </c>
      <c r="C326" s="214">
        <f t="shared" si="6"/>
        <v>-960.26983059779934</v>
      </c>
      <c r="D326" s="214">
        <f t="shared" si="7"/>
        <v>-209.0177041231662</v>
      </c>
      <c r="E326" s="214">
        <f t="shared" si="8"/>
        <v>-751.25212647463309</v>
      </c>
      <c r="F326" s="214">
        <f t="shared" si="9"/>
        <v>35758.390515126637</v>
      </c>
    </row>
    <row r="327" spans="1:6" ht="13" x14ac:dyDescent="0.15">
      <c r="A327" s="215">
        <f t="shared" ca="1" si="5"/>
        <v>55275</v>
      </c>
      <c r="B327" s="213">
        <v>319</v>
      </c>
      <c r="C327" s="214">
        <f t="shared" si="6"/>
        <v>-960.26983059779934</v>
      </c>
      <c r="D327" s="214">
        <f t="shared" si="7"/>
        <v>-204.71678569909886</v>
      </c>
      <c r="E327" s="214">
        <f t="shared" si="8"/>
        <v>-755.55304489870048</v>
      </c>
      <c r="F327" s="214">
        <f t="shared" si="9"/>
        <v>35002.83747022794</v>
      </c>
    </row>
    <row r="328" spans="1:6" ht="13" x14ac:dyDescent="0.15">
      <c r="A328" s="215">
        <f t="shared" ca="1" si="5"/>
        <v>55306</v>
      </c>
      <c r="B328" s="213">
        <v>320</v>
      </c>
      <c r="C328" s="214">
        <f t="shared" si="6"/>
        <v>-960.26983059779934</v>
      </c>
      <c r="D328" s="214">
        <f t="shared" si="7"/>
        <v>-200.39124451705382</v>
      </c>
      <c r="E328" s="214">
        <f t="shared" si="8"/>
        <v>-759.87858608074555</v>
      </c>
      <c r="F328" s="214">
        <f t="shared" si="9"/>
        <v>34242.958884147192</v>
      </c>
    </row>
    <row r="329" spans="1:6" ht="13" x14ac:dyDescent="0.15">
      <c r="A329" s="215">
        <f t="shared" ca="1" si="5"/>
        <v>55336</v>
      </c>
      <c r="B329" s="213">
        <v>321</v>
      </c>
      <c r="C329" s="214">
        <f t="shared" si="6"/>
        <v>-960.26983059779934</v>
      </c>
      <c r="D329" s="214">
        <f t="shared" si="7"/>
        <v>-196.04093961174155</v>
      </c>
      <c r="E329" s="214">
        <f t="shared" si="8"/>
        <v>-764.22889098605776</v>
      </c>
      <c r="F329" s="214">
        <f t="shared" si="9"/>
        <v>33478.729993161134</v>
      </c>
    </row>
    <row r="330" spans="1:6" ht="13" x14ac:dyDescent="0.15">
      <c r="A330" s="215">
        <f t="shared" ca="1" si="5"/>
        <v>55367</v>
      </c>
      <c r="B330" s="213">
        <v>322</v>
      </c>
      <c r="C330" s="214">
        <f t="shared" si="6"/>
        <v>-960.26983059779934</v>
      </c>
      <c r="D330" s="214">
        <f t="shared" si="7"/>
        <v>-191.66572921084637</v>
      </c>
      <c r="E330" s="214">
        <f t="shared" si="8"/>
        <v>-768.60410138695295</v>
      </c>
      <c r="F330" s="214">
        <f t="shared" si="9"/>
        <v>32710.12589177418</v>
      </c>
    </row>
    <row r="331" spans="1:6" ht="13" x14ac:dyDescent="0.15">
      <c r="A331" s="215">
        <f t="shared" ca="1" si="5"/>
        <v>55398</v>
      </c>
      <c r="B331" s="213">
        <v>323</v>
      </c>
      <c r="C331" s="214">
        <f t="shared" si="6"/>
        <v>-960.26983059779934</v>
      </c>
      <c r="D331" s="214">
        <f t="shared" si="7"/>
        <v>-187.26547073040607</v>
      </c>
      <c r="E331" s="214">
        <f t="shared" si="8"/>
        <v>-773.0043598673933</v>
      </c>
      <c r="F331" s="214">
        <f t="shared" si="9"/>
        <v>31937.121531906785</v>
      </c>
    </row>
    <row r="332" spans="1:6" ht="13" x14ac:dyDescent="0.15">
      <c r="A332" s="215">
        <f t="shared" ca="1" si="5"/>
        <v>55428</v>
      </c>
      <c r="B332" s="213">
        <v>324</v>
      </c>
      <c r="C332" s="214">
        <f t="shared" si="6"/>
        <v>-960.26983059779934</v>
      </c>
      <c r="D332" s="214">
        <f t="shared" si="7"/>
        <v>-182.84002077016524</v>
      </c>
      <c r="E332" s="214">
        <f t="shared" si="8"/>
        <v>-777.42980982763413</v>
      </c>
      <c r="F332" s="214">
        <f t="shared" si="9"/>
        <v>31159.691722079151</v>
      </c>
    </row>
    <row r="333" spans="1:6" ht="13" x14ac:dyDescent="0.15">
      <c r="A333" s="215">
        <f t="shared" ca="1" si="5"/>
        <v>55459</v>
      </c>
      <c r="B333" s="213">
        <v>325</v>
      </c>
      <c r="C333" s="214">
        <f t="shared" si="6"/>
        <v>-960.26983059779934</v>
      </c>
      <c r="D333" s="214">
        <f t="shared" si="7"/>
        <v>-178.38923510890203</v>
      </c>
      <c r="E333" s="214">
        <f t="shared" si="8"/>
        <v>-781.88059548889737</v>
      </c>
      <c r="F333" s="214">
        <f t="shared" si="9"/>
        <v>30377.811126590255</v>
      </c>
    </row>
    <row r="334" spans="1:6" ht="13" x14ac:dyDescent="0.15">
      <c r="A334" s="215">
        <f t="shared" ca="1" si="5"/>
        <v>55489</v>
      </c>
      <c r="B334" s="213">
        <v>326</v>
      </c>
      <c r="C334" s="214">
        <f t="shared" si="6"/>
        <v>-960.26983059779934</v>
      </c>
      <c r="D334" s="214">
        <f t="shared" si="7"/>
        <v>-173.91296869972808</v>
      </c>
      <c r="E334" s="214">
        <f t="shared" si="8"/>
        <v>-786.3568618980712</v>
      </c>
      <c r="F334" s="214">
        <f t="shared" si="9"/>
        <v>29591.454264692184</v>
      </c>
    </row>
    <row r="335" spans="1:6" ht="13" x14ac:dyDescent="0.15">
      <c r="A335" s="215">
        <f t="shared" ca="1" si="5"/>
        <v>55520</v>
      </c>
      <c r="B335" s="213">
        <v>327</v>
      </c>
      <c r="C335" s="214">
        <f t="shared" si="6"/>
        <v>-960.26983059779934</v>
      </c>
      <c r="D335" s="214">
        <f t="shared" si="7"/>
        <v>-169.41107566536161</v>
      </c>
      <c r="E335" s="214">
        <f t="shared" si="8"/>
        <v>-790.85875493243771</v>
      </c>
      <c r="F335" s="214">
        <f t="shared" si="9"/>
        <v>28800.595509759747</v>
      </c>
    </row>
    <row r="336" spans="1:6" ht="13" x14ac:dyDescent="0.15">
      <c r="A336" s="215">
        <f t="shared" ca="1" si="5"/>
        <v>55551</v>
      </c>
      <c r="B336" s="213">
        <v>328</v>
      </c>
      <c r="C336" s="214">
        <f t="shared" si="6"/>
        <v>-960.26983059779934</v>
      </c>
      <c r="D336" s="214">
        <f t="shared" si="7"/>
        <v>-164.88340929337343</v>
      </c>
      <c r="E336" s="214">
        <f t="shared" si="8"/>
        <v>-795.38642130442588</v>
      </c>
      <c r="F336" s="214">
        <f t="shared" si="9"/>
        <v>28005.209088455322</v>
      </c>
    </row>
    <row r="337" spans="1:6" ht="13" x14ac:dyDescent="0.15">
      <c r="A337" s="215">
        <f t="shared" ca="1" si="5"/>
        <v>55580</v>
      </c>
      <c r="B337" s="213">
        <v>329</v>
      </c>
      <c r="C337" s="214">
        <f t="shared" si="6"/>
        <v>-960.26983059779934</v>
      </c>
      <c r="D337" s="214">
        <f t="shared" si="7"/>
        <v>-160.3298220314056</v>
      </c>
      <c r="E337" s="214">
        <f t="shared" si="8"/>
        <v>-799.94000856639377</v>
      </c>
      <c r="F337" s="214">
        <f t="shared" si="9"/>
        <v>27205.269079888927</v>
      </c>
    </row>
    <row r="338" spans="1:6" ht="13" x14ac:dyDescent="0.15">
      <c r="A338" s="215">
        <f t="shared" ca="1" si="5"/>
        <v>55611</v>
      </c>
      <c r="B338" s="213">
        <v>330</v>
      </c>
      <c r="C338" s="214">
        <f t="shared" si="6"/>
        <v>-960.26983059779934</v>
      </c>
      <c r="D338" s="214">
        <f t="shared" si="7"/>
        <v>-155.75016548236297</v>
      </c>
      <c r="E338" s="214">
        <f t="shared" si="8"/>
        <v>-804.5196651154364</v>
      </c>
      <c r="F338" s="214">
        <f t="shared" si="9"/>
        <v>26400.749414773491</v>
      </c>
    </row>
    <row r="339" spans="1:6" ht="13" x14ac:dyDescent="0.15">
      <c r="A339" s="215">
        <f t="shared" ca="1" si="5"/>
        <v>55641</v>
      </c>
      <c r="B339" s="213">
        <v>331</v>
      </c>
      <c r="C339" s="214">
        <f t="shared" si="6"/>
        <v>-960.26983059779934</v>
      </c>
      <c r="D339" s="214">
        <f t="shared" si="7"/>
        <v>-151.1442903995771</v>
      </c>
      <c r="E339" s="214">
        <f t="shared" si="8"/>
        <v>-809.12554019822221</v>
      </c>
      <c r="F339" s="214">
        <f t="shared" si="9"/>
        <v>25591.623874575267</v>
      </c>
    </row>
    <row r="340" spans="1:6" ht="13" x14ac:dyDescent="0.15">
      <c r="A340" s="215">
        <f t="shared" ca="1" si="5"/>
        <v>55672</v>
      </c>
      <c r="B340" s="213">
        <v>332</v>
      </c>
      <c r="C340" s="214">
        <f t="shared" si="6"/>
        <v>-960.26983059779934</v>
      </c>
      <c r="D340" s="214">
        <f t="shared" si="7"/>
        <v>-146.51204668194228</v>
      </c>
      <c r="E340" s="214">
        <f t="shared" si="8"/>
        <v>-813.75778391585709</v>
      </c>
      <c r="F340" s="214">
        <f t="shared" si="9"/>
        <v>24777.866090659409</v>
      </c>
    </row>
    <row r="341" spans="1:6" ht="13" x14ac:dyDescent="0.15">
      <c r="A341" s="215">
        <f t="shared" ca="1" si="5"/>
        <v>55702</v>
      </c>
      <c r="B341" s="213">
        <v>333</v>
      </c>
      <c r="C341" s="214">
        <f t="shared" si="6"/>
        <v>-960.26983059779934</v>
      </c>
      <c r="D341" s="214">
        <f t="shared" si="7"/>
        <v>-141.85328336902401</v>
      </c>
      <c r="E341" s="214">
        <f t="shared" si="8"/>
        <v>-818.41654722877536</v>
      </c>
      <c r="F341" s="214">
        <f t="shared" si="9"/>
        <v>23959.449543430634</v>
      </c>
    </row>
    <row r="342" spans="1:6" ht="13" x14ac:dyDescent="0.15">
      <c r="A342" s="215">
        <f t="shared" ca="1" si="5"/>
        <v>55733</v>
      </c>
      <c r="B342" s="213">
        <v>334</v>
      </c>
      <c r="C342" s="214">
        <f t="shared" si="6"/>
        <v>-960.26983059779934</v>
      </c>
      <c r="D342" s="214">
        <f t="shared" si="7"/>
        <v>-137.16784863613924</v>
      </c>
      <c r="E342" s="214">
        <f t="shared" si="8"/>
        <v>-823.10198196166016</v>
      </c>
      <c r="F342" s="214">
        <f t="shared" si="9"/>
        <v>23136.347561468974</v>
      </c>
    </row>
    <row r="343" spans="1:6" ht="13" x14ac:dyDescent="0.15">
      <c r="A343" s="215">
        <f t="shared" ca="1" si="5"/>
        <v>55764</v>
      </c>
      <c r="B343" s="213">
        <v>335</v>
      </c>
      <c r="C343" s="214">
        <f t="shared" si="6"/>
        <v>-960.26983059779934</v>
      </c>
      <c r="D343" s="214">
        <f t="shared" si="7"/>
        <v>-132.45558978940875</v>
      </c>
      <c r="E343" s="214">
        <f t="shared" si="8"/>
        <v>-827.81424080839065</v>
      </c>
      <c r="F343" s="214">
        <f t="shared" si="9"/>
        <v>22308.533320660583</v>
      </c>
    </row>
    <row r="344" spans="1:6" ht="13" x14ac:dyDescent="0.15">
      <c r="A344" s="215">
        <f t="shared" ca="1" si="5"/>
        <v>55794</v>
      </c>
      <c r="B344" s="213">
        <v>336</v>
      </c>
      <c r="C344" s="214">
        <f t="shared" si="6"/>
        <v>-960.26983059779934</v>
      </c>
      <c r="D344" s="214">
        <f t="shared" si="7"/>
        <v>-127.71635326078074</v>
      </c>
      <c r="E344" s="214">
        <f t="shared" si="8"/>
        <v>-832.55347733701865</v>
      </c>
      <c r="F344" s="214">
        <f t="shared" si="9"/>
        <v>21475.979843323563</v>
      </c>
    </row>
    <row r="345" spans="1:6" ht="13" x14ac:dyDescent="0.15">
      <c r="A345" s="215">
        <f t="shared" ca="1" si="5"/>
        <v>55825</v>
      </c>
      <c r="B345" s="213">
        <v>337</v>
      </c>
      <c r="C345" s="214">
        <f t="shared" si="6"/>
        <v>-960.26983059779934</v>
      </c>
      <c r="D345" s="214">
        <f t="shared" si="7"/>
        <v>-122.94998460302628</v>
      </c>
      <c r="E345" s="214">
        <f t="shared" si="8"/>
        <v>-837.319845994773</v>
      </c>
      <c r="F345" s="214">
        <f t="shared" si="9"/>
        <v>20638.659997328788</v>
      </c>
    </row>
    <row r="346" spans="1:6" ht="13" x14ac:dyDescent="0.15">
      <c r="A346" s="215">
        <f t="shared" ca="1" si="5"/>
        <v>55855</v>
      </c>
      <c r="B346" s="213">
        <v>338</v>
      </c>
      <c r="C346" s="214">
        <f t="shared" si="6"/>
        <v>-960.26983059779934</v>
      </c>
      <c r="D346" s="214">
        <f t="shared" si="7"/>
        <v>-118.15632848470624</v>
      </c>
      <c r="E346" s="214">
        <f t="shared" si="8"/>
        <v>-842.11350211309309</v>
      </c>
      <c r="F346" s="214">
        <f t="shared" si="9"/>
        <v>19796.546495215694</v>
      </c>
    </row>
    <row r="347" spans="1:6" ht="13" x14ac:dyDescent="0.15">
      <c r="A347" s="215">
        <f t="shared" ca="1" si="5"/>
        <v>55886</v>
      </c>
      <c r="B347" s="213">
        <v>339</v>
      </c>
      <c r="C347" s="214">
        <f t="shared" si="6"/>
        <v>-960.26983059779934</v>
      </c>
      <c r="D347" s="214">
        <f t="shared" si="7"/>
        <v>-113.33522868510875</v>
      </c>
      <c r="E347" s="214">
        <f t="shared" si="8"/>
        <v>-846.9346019126906</v>
      </c>
      <c r="F347" s="214">
        <f t="shared" si="9"/>
        <v>18949.611893303005</v>
      </c>
    </row>
    <row r="348" spans="1:6" ht="13" x14ac:dyDescent="0.15">
      <c r="A348" s="215">
        <f t="shared" ca="1" si="5"/>
        <v>55917</v>
      </c>
      <c r="B348" s="213">
        <v>340</v>
      </c>
      <c r="C348" s="214">
        <f t="shared" si="6"/>
        <v>-960.26983059779934</v>
      </c>
      <c r="D348" s="214">
        <f t="shared" si="7"/>
        <v>-108.4865280891586</v>
      </c>
      <c r="E348" s="214">
        <f t="shared" si="8"/>
        <v>-851.78330250864076</v>
      </c>
      <c r="F348" s="214">
        <f t="shared" si="9"/>
        <v>18097.828590794365</v>
      </c>
    </row>
    <row r="349" spans="1:6" ht="13" x14ac:dyDescent="0.15">
      <c r="A349" s="215">
        <f t="shared" ca="1" si="5"/>
        <v>55945</v>
      </c>
      <c r="B349" s="213">
        <v>341</v>
      </c>
      <c r="C349" s="214">
        <f t="shared" si="6"/>
        <v>-960.26983059779934</v>
      </c>
      <c r="D349" s="214">
        <f t="shared" si="7"/>
        <v>-103.61006868229666</v>
      </c>
      <c r="E349" s="214">
        <f t="shared" si="8"/>
        <v>-856.65976191550271</v>
      </c>
      <c r="F349" s="214">
        <f t="shared" si="9"/>
        <v>17241.168828878861</v>
      </c>
    </row>
    <row r="350" spans="1:6" ht="13" x14ac:dyDescent="0.15">
      <c r="A350" s="215">
        <f t="shared" ca="1" si="5"/>
        <v>55976</v>
      </c>
      <c r="B350" s="213">
        <v>342</v>
      </c>
      <c r="C350" s="214">
        <f t="shared" si="6"/>
        <v>-960.26983059779934</v>
      </c>
      <c r="D350" s="214">
        <f t="shared" si="7"/>
        <v>-98.705691545330396</v>
      </c>
      <c r="E350" s="214">
        <f t="shared" si="8"/>
        <v>-861.56413905246893</v>
      </c>
      <c r="F350" s="214">
        <f t="shared" si="9"/>
        <v>16379.604689826392</v>
      </c>
    </row>
    <row r="351" spans="1:6" ht="13" x14ac:dyDescent="0.15">
      <c r="A351" s="215">
        <f t="shared" ca="1" si="5"/>
        <v>56006</v>
      </c>
      <c r="B351" s="213">
        <v>343</v>
      </c>
      <c r="C351" s="214">
        <f t="shared" si="6"/>
        <v>-960.26983059779934</v>
      </c>
      <c r="D351" s="214">
        <f t="shared" si="7"/>
        <v>-93.773236849254985</v>
      </c>
      <c r="E351" s="214">
        <f t="shared" si="8"/>
        <v>-866.49659374854434</v>
      </c>
      <c r="F351" s="214">
        <f t="shared" si="9"/>
        <v>15513.108096077847</v>
      </c>
    </row>
    <row r="352" spans="1:6" ht="13" x14ac:dyDescent="0.15">
      <c r="A352" s="215">
        <f t="shared" ca="1" si="5"/>
        <v>56037</v>
      </c>
      <c r="B352" s="213">
        <v>344</v>
      </c>
      <c r="C352" s="214">
        <f t="shared" si="6"/>
        <v>-960.26983059779934</v>
      </c>
      <c r="D352" s="214">
        <f t="shared" si="7"/>
        <v>-88.812543850044577</v>
      </c>
      <c r="E352" s="214">
        <f t="shared" si="8"/>
        <v>-871.45728674775478</v>
      </c>
      <c r="F352" s="214">
        <f t="shared" si="9"/>
        <v>14641.650809330093</v>
      </c>
    </row>
    <row r="353" spans="1:6" ht="13" x14ac:dyDescent="0.15">
      <c r="A353" s="215">
        <f t="shared" ca="1" si="5"/>
        <v>56067</v>
      </c>
      <c r="B353" s="213">
        <v>345</v>
      </c>
      <c r="C353" s="214">
        <f t="shared" si="6"/>
        <v>-960.26983059779934</v>
      </c>
      <c r="D353" s="214">
        <f t="shared" si="7"/>
        <v>-83.823450883413699</v>
      </c>
      <c r="E353" s="214">
        <f t="shared" si="8"/>
        <v>-876.44637971438567</v>
      </c>
      <c r="F353" s="214">
        <f t="shared" si="9"/>
        <v>13765.204429615707</v>
      </c>
    </row>
    <row r="354" spans="1:6" ht="13" x14ac:dyDescent="0.15">
      <c r="A354" s="215">
        <f t="shared" ca="1" si="5"/>
        <v>56098</v>
      </c>
      <c r="B354" s="213">
        <v>346</v>
      </c>
      <c r="C354" s="214">
        <f t="shared" si="6"/>
        <v>-960.26983059779934</v>
      </c>
      <c r="D354" s="214">
        <f t="shared" si="7"/>
        <v>-78.805795359548839</v>
      </c>
      <c r="E354" s="214">
        <f t="shared" si="8"/>
        <v>-881.46403523825052</v>
      </c>
      <c r="F354" s="214">
        <f t="shared" si="9"/>
        <v>12883.740394377457</v>
      </c>
    </row>
    <row r="355" spans="1:6" ht="13" x14ac:dyDescent="0.15">
      <c r="A355" s="215">
        <f t="shared" ca="1" si="5"/>
        <v>56129</v>
      </c>
      <c r="B355" s="213">
        <v>347</v>
      </c>
      <c r="C355" s="214">
        <f t="shared" si="6"/>
        <v>-960.26983059779934</v>
      </c>
      <c r="D355" s="214">
        <f t="shared" si="7"/>
        <v>-73.759413757809838</v>
      </c>
      <c r="E355" s="214">
        <f t="shared" si="8"/>
        <v>-886.51041683998949</v>
      </c>
      <c r="F355" s="214">
        <f t="shared" si="9"/>
        <v>11997.229977537467</v>
      </c>
    </row>
    <row r="356" spans="1:6" ht="13" x14ac:dyDescent="0.15">
      <c r="A356" s="215">
        <f t="shared" ca="1" si="5"/>
        <v>56159</v>
      </c>
      <c r="B356" s="213">
        <v>348</v>
      </c>
      <c r="C356" s="214">
        <f t="shared" si="6"/>
        <v>-960.26983059779934</v>
      </c>
      <c r="D356" s="214">
        <f t="shared" si="7"/>
        <v>-68.684141621400897</v>
      </c>
      <c r="E356" s="214">
        <f t="shared" si="8"/>
        <v>-891.58568897639839</v>
      </c>
      <c r="F356" s="214">
        <f t="shared" si="9"/>
        <v>11105.644288561069</v>
      </c>
    </row>
    <row r="357" spans="1:6" ht="13" x14ac:dyDescent="0.15">
      <c r="A357" s="215">
        <f t="shared" ca="1" si="5"/>
        <v>56190</v>
      </c>
      <c r="B357" s="213">
        <v>349</v>
      </c>
      <c r="C357" s="214">
        <f t="shared" si="6"/>
        <v>-960.26983059779934</v>
      </c>
      <c r="D357" s="214">
        <f t="shared" si="7"/>
        <v>-63.579813552011018</v>
      </c>
      <c r="E357" s="214">
        <f t="shared" si="8"/>
        <v>-896.6900170457883</v>
      </c>
      <c r="F357" s="214">
        <f t="shared" si="9"/>
        <v>10208.95427151528</v>
      </c>
    </row>
    <row r="358" spans="1:6" ht="13" x14ac:dyDescent="0.15">
      <c r="A358" s="215">
        <f t="shared" ca="1" si="5"/>
        <v>56220</v>
      </c>
      <c r="B358" s="213">
        <v>350</v>
      </c>
      <c r="C358" s="214">
        <f t="shared" si="6"/>
        <v>-960.26983059779934</v>
      </c>
      <c r="D358" s="214">
        <f t="shared" si="7"/>
        <v>-58.446263204423879</v>
      </c>
      <c r="E358" s="214">
        <f t="shared" si="8"/>
        <v>-901.82356739337547</v>
      </c>
      <c r="F358" s="214">
        <f t="shared" si="9"/>
        <v>9307.1307041219043</v>
      </c>
    </row>
    <row r="359" spans="1:6" ht="13" x14ac:dyDescent="0.15">
      <c r="A359" s="215">
        <f t="shared" ca="1" si="5"/>
        <v>56251</v>
      </c>
      <c r="B359" s="213">
        <v>351</v>
      </c>
      <c r="C359" s="214">
        <f t="shared" si="6"/>
        <v>-960.26983059779934</v>
      </c>
      <c r="D359" s="214">
        <f t="shared" si="7"/>
        <v>-53.283323281096806</v>
      </c>
      <c r="E359" s="214">
        <f t="shared" si="8"/>
        <v>-906.9865073167025</v>
      </c>
      <c r="F359" s="214">
        <f t="shared" si="9"/>
        <v>8400.1441968052022</v>
      </c>
    </row>
    <row r="360" spans="1:6" ht="13" x14ac:dyDescent="0.15">
      <c r="A360" s="215">
        <f t="shared" ca="1" si="5"/>
        <v>56282</v>
      </c>
      <c r="B360" s="213">
        <v>352</v>
      </c>
      <c r="C360" s="214">
        <f t="shared" si="6"/>
        <v>-960.26983059779934</v>
      </c>
      <c r="D360" s="214">
        <f t="shared" si="7"/>
        <v>-48.090825526708691</v>
      </c>
      <c r="E360" s="214">
        <f t="shared" si="8"/>
        <v>-912.17900507109061</v>
      </c>
      <c r="F360" s="214">
        <f t="shared" si="9"/>
        <v>7487.9651917341116</v>
      </c>
    </row>
    <row r="361" spans="1:6" ht="13" x14ac:dyDescent="0.15">
      <c r="A361" s="215">
        <f t="shared" ca="1" si="5"/>
        <v>56310</v>
      </c>
      <c r="B361" s="213">
        <v>353</v>
      </c>
      <c r="C361" s="214">
        <f t="shared" si="6"/>
        <v>-960.26983059779934</v>
      </c>
      <c r="D361" s="214">
        <f t="shared" si="7"/>
        <v>-42.868600722676689</v>
      </c>
      <c r="E361" s="214">
        <f t="shared" si="8"/>
        <v>-917.40122987512268</v>
      </c>
      <c r="F361" s="214">
        <f t="shared" si="9"/>
        <v>6570.5639618589885</v>
      </c>
    </row>
    <row r="362" spans="1:6" ht="13" x14ac:dyDescent="0.15">
      <c r="A362" s="215">
        <f t="shared" ca="1" si="5"/>
        <v>56341</v>
      </c>
      <c r="B362" s="213">
        <v>354</v>
      </c>
      <c r="C362" s="214">
        <f t="shared" si="6"/>
        <v>-960.26983059779934</v>
      </c>
      <c r="D362" s="214">
        <f t="shared" si="7"/>
        <v>-37.616478681641617</v>
      </c>
      <c r="E362" s="214">
        <f t="shared" si="8"/>
        <v>-922.6533519161577</v>
      </c>
      <c r="F362" s="214">
        <f t="shared" si="9"/>
        <v>5647.9106099428309</v>
      </c>
    </row>
    <row r="363" spans="1:6" ht="13" x14ac:dyDescent="0.15">
      <c r="A363" s="215">
        <f t="shared" ca="1" si="5"/>
        <v>56371</v>
      </c>
      <c r="B363" s="213">
        <v>355</v>
      </c>
      <c r="C363" s="214">
        <f t="shared" si="6"/>
        <v>-960.26983059779934</v>
      </c>
      <c r="D363" s="214">
        <f t="shared" si="7"/>
        <v>-32.334288241921605</v>
      </c>
      <c r="E363" s="214">
        <f t="shared" si="8"/>
        <v>-927.93554235587771</v>
      </c>
      <c r="F363" s="214">
        <f t="shared" si="9"/>
        <v>4719.9750675869527</v>
      </c>
    </row>
    <row r="364" spans="1:6" ht="13" x14ac:dyDescent="0.15">
      <c r="A364" s="215">
        <f t="shared" ca="1" si="5"/>
        <v>56402</v>
      </c>
      <c r="B364" s="213">
        <v>356</v>
      </c>
      <c r="C364" s="214">
        <f t="shared" si="6"/>
        <v>-960.26983059779934</v>
      </c>
      <c r="D364" s="214">
        <f t="shared" si="7"/>
        <v>-27.021857261934212</v>
      </c>
      <c r="E364" s="214">
        <f t="shared" si="8"/>
        <v>-933.24797333586514</v>
      </c>
      <c r="F364" s="214">
        <f t="shared" si="9"/>
        <v>3786.7270942510877</v>
      </c>
    </row>
    <row r="365" spans="1:6" ht="13" x14ac:dyDescent="0.15">
      <c r="A365" s="215">
        <f t="shared" ca="1" si="5"/>
        <v>56432</v>
      </c>
      <c r="B365" s="213">
        <v>357</v>
      </c>
      <c r="C365" s="214">
        <f t="shared" si="6"/>
        <v>-960.26983059779934</v>
      </c>
      <c r="D365" s="214">
        <f t="shared" si="7"/>
        <v>-21.67901261458638</v>
      </c>
      <c r="E365" s="214">
        <f t="shared" si="8"/>
        <v>-938.59081798321301</v>
      </c>
      <c r="F365" s="214">
        <f t="shared" si="9"/>
        <v>2848.1362762678746</v>
      </c>
    </row>
    <row r="366" spans="1:6" ht="13" x14ac:dyDescent="0.15">
      <c r="A366" s="215">
        <f t="shared" ca="1" si="5"/>
        <v>56463</v>
      </c>
      <c r="B366" s="213">
        <v>358</v>
      </c>
      <c r="C366" s="214">
        <f t="shared" si="6"/>
        <v>-960.26983059779934</v>
      </c>
      <c r="D366" s="214">
        <f t="shared" si="7"/>
        <v>-16.305580181632486</v>
      </c>
      <c r="E366" s="214">
        <f t="shared" si="8"/>
        <v>-943.96425041616681</v>
      </c>
      <c r="F366" s="214">
        <f t="shared" si="9"/>
        <v>1904.1720258517078</v>
      </c>
    </row>
    <row r="367" spans="1:6" ht="13" x14ac:dyDescent="0.15">
      <c r="A367" s="215">
        <f t="shared" ca="1" si="5"/>
        <v>56494</v>
      </c>
      <c r="B367" s="213">
        <v>359</v>
      </c>
      <c r="C367" s="214">
        <f t="shared" si="6"/>
        <v>-960.26983059779934</v>
      </c>
      <c r="D367" s="214">
        <f t="shared" si="7"/>
        <v>-10.901384847999932</v>
      </c>
      <c r="E367" s="214">
        <f t="shared" si="8"/>
        <v>-949.36844574979943</v>
      </c>
      <c r="F367" s="214">
        <f t="shared" si="9"/>
        <v>954.80358010190832</v>
      </c>
    </row>
    <row r="368" spans="1:6" ht="13" x14ac:dyDescent="0.15">
      <c r="A368" s="215">
        <f t="shared" ca="1" si="5"/>
        <v>56524</v>
      </c>
      <c r="B368" s="213">
        <v>360</v>
      </c>
      <c r="C368" s="214">
        <f t="shared" si="6"/>
        <v>-960.26983059779934</v>
      </c>
      <c r="D368" s="214">
        <f t="shared" si="7"/>
        <v>-5.4662504960823304</v>
      </c>
      <c r="E368" s="214">
        <f t="shared" si="8"/>
        <v>-954.80358010171699</v>
      </c>
      <c r="F368" s="214">
        <f t="shared" si="9"/>
        <v>1.9133494788547978E-10</v>
      </c>
    </row>
    <row r="369" spans="1:6" ht="13" x14ac:dyDescent="0.15">
      <c r="A369" s="118"/>
      <c r="B369" s="118"/>
      <c r="C369" s="118"/>
      <c r="D369" s="118"/>
      <c r="E369" s="118"/>
      <c r="F369" s="118"/>
    </row>
    <row r="370" spans="1:6" ht="13" x14ac:dyDescent="0.15">
      <c r="A370" s="118"/>
      <c r="B370" s="118"/>
      <c r="C370" s="118"/>
      <c r="D370" s="118"/>
      <c r="E370" s="118"/>
      <c r="F370" s="118"/>
    </row>
    <row r="371" spans="1:6" ht="13" x14ac:dyDescent="0.15">
      <c r="A371" s="118"/>
      <c r="B371" s="118"/>
      <c r="C371" s="118"/>
      <c r="D371" s="118"/>
      <c r="E371" s="118"/>
      <c r="F371" s="118"/>
    </row>
    <row r="372" spans="1:6" ht="13" x14ac:dyDescent="0.15">
      <c r="A372" s="118"/>
      <c r="B372" s="118"/>
      <c r="C372" s="118"/>
      <c r="D372" s="118"/>
      <c r="E372" s="118"/>
      <c r="F372" s="118"/>
    </row>
    <row r="373" spans="1:6" ht="13" x14ac:dyDescent="0.15">
      <c r="A373" s="118"/>
      <c r="B373" s="118"/>
      <c r="C373" s="118"/>
      <c r="D373" s="118"/>
      <c r="E373" s="118"/>
      <c r="F373" s="118"/>
    </row>
    <row r="374" spans="1:6" ht="13" x14ac:dyDescent="0.15">
      <c r="A374" s="118"/>
      <c r="B374" s="118"/>
      <c r="C374" s="118"/>
      <c r="D374" s="118"/>
      <c r="E374" s="118"/>
      <c r="F374" s="118"/>
    </row>
    <row r="375" spans="1:6" ht="13" x14ac:dyDescent="0.15">
      <c r="A375" s="118"/>
      <c r="B375" s="118"/>
      <c r="C375" s="118"/>
      <c r="D375" s="118"/>
      <c r="E375" s="118"/>
      <c r="F375" s="118"/>
    </row>
    <row r="376" spans="1:6" ht="13" x14ac:dyDescent="0.15">
      <c r="A376" s="118"/>
      <c r="B376" s="118"/>
      <c r="C376" s="118"/>
      <c r="D376" s="118"/>
      <c r="E376" s="118"/>
      <c r="F376" s="118"/>
    </row>
    <row r="377" spans="1:6" ht="13" x14ac:dyDescent="0.15">
      <c r="A377" s="118"/>
      <c r="B377" s="118"/>
      <c r="C377" s="118"/>
      <c r="D377" s="118"/>
      <c r="E377" s="118"/>
      <c r="F377" s="118"/>
    </row>
    <row r="378" spans="1:6" ht="13" x14ac:dyDescent="0.15">
      <c r="A378" s="118"/>
      <c r="B378" s="118"/>
      <c r="C378" s="118"/>
      <c r="D378" s="118"/>
      <c r="E378" s="118"/>
      <c r="F378" s="118"/>
    </row>
    <row r="379" spans="1:6" ht="13" x14ac:dyDescent="0.15">
      <c r="A379" s="118"/>
      <c r="B379" s="118"/>
      <c r="C379" s="118"/>
      <c r="D379" s="118"/>
      <c r="E379" s="118"/>
      <c r="F379" s="118"/>
    </row>
    <row r="380" spans="1:6" ht="13" x14ac:dyDescent="0.15">
      <c r="A380" s="118"/>
      <c r="B380" s="118"/>
      <c r="C380" s="118"/>
      <c r="D380" s="118"/>
      <c r="E380" s="118"/>
      <c r="F380" s="118"/>
    </row>
    <row r="381" spans="1:6" ht="13" x14ac:dyDescent="0.15">
      <c r="A381" s="118"/>
      <c r="B381" s="118"/>
      <c r="C381" s="118"/>
      <c r="D381" s="118"/>
      <c r="E381" s="118"/>
      <c r="F381" s="118"/>
    </row>
    <row r="382" spans="1:6" ht="13" x14ac:dyDescent="0.15">
      <c r="A382" s="118"/>
      <c r="B382" s="118"/>
      <c r="C382" s="118"/>
      <c r="D382" s="118"/>
      <c r="E382" s="118"/>
      <c r="F382" s="118"/>
    </row>
    <row r="383" spans="1:6" ht="13" x14ac:dyDescent="0.15">
      <c r="A383" s="118"/>
      <c r="B383" s="118"/>
      <c r="C383" s="118"/>
      <c r="D383" s="118"/>
      <c r="E383" s="118"/>
      <c r="F383" s="118"/>
    </row>
    <row r="384" spans="1:6" ht="13" x14ac:dyDescent="0.15">
      <c r="A384" s="118"/>
      <c r="B384" s="118"/>
      <c r="C384" s="118"/>
      <c r="D384" s="118"/>
      <c r="E384" s="118"/>
      <c r="F384" s="118"/>
    </row>
    <row r="385" spans="1:6" ht="13" x14ac:dyDescent="0.15">
      <c r="A385" s="118"/>
      <c r="B385" s="118"/>
      <c r="C385" s="118"/>
      <c r="D385" s="118"/>
      <c r="E385" s="118"/>
      <c r="F385" s="118"/>
    </row>
    <row r="386" spans="1:6" ht="13" x14ac:dyDescent="0.15">
      <c r="A386" s="118"/>
      <c r="B386" s="118"/>
      <c r="C386" s="118"/>
      <c r="D386" s="118"/>
      <c r="E386" s="118"/>
      <c r="F386" s="118"/>
    </row>
    <row r="387" spans="1:6" ht="13" x14ac:dyDescent="0.15">
      <c r="A387" s="118"/>
      <c r="B387" s="118"/>
      <c r="C387" s="118"/>
      <c r="D387" s="118"/>
      <c r="E387" s="118"/>
      <c r="F387" s="118"/>
    </row>
    <row r="388" spans="1:6" ht="13" x14ac:dyDescent="0.15">
      <c r="A388" s="118"/>
      <c r="B388" s="118"/>
      <c r="C388" s="118"/>
      <c r="D388" s="118"/>
      <c r="E388" s="118"/>
      <c r="F388" s="118"/>
    </row>
    <row r="389" spans="1:6" ht="13" x14ac:dyDescent="0.15">
      <c r="A389" s="118"/>
      <c r="B389" s="118"/>
      <c r="C389" s="118"/>
      <c r="D389" s="118"/>
      <c r="E389" s="118"/>
      <c r="F389" s="118"/>
    </row>
    <row r="390" spans="1:6" ht="13" x14ac:dyDescent="0.15">
      <c r="A390" s="118"/>
      <c r="B390" s="118"/>
      <c r="C390" s="118"/>
      <c r="D390" s="118"/>
      <c r="E390" s="118"/>
      <c r="F390" s="118"/>
    </row>
    <row r="391" spans="1:6" ht="13" x14ac:dyDescent="0.15">
      <c r="A391" s="118"/>
      <c r="B391" s="118"/>
      <c r="C391" s="118"/>
      <c r="D391" s="118"/>
      <c r="E391" s="118"/>
      <c r="F391" s="118"/>
    </row>
    <row r="392" spans="1:6" ht="13" x14ac:dyDescent="0.15">
      <c r="A392" s="118"/>
      <c r="B392" s="118"/>
      <c r="C392" s="118"/>
      <c r="D392" s="118"/>
      <c r="E392" s="118"/>
      <c r="F392" s="118"/>
    </row>
    <row r="393" spans="1:6" ht="13" x14ac:dyDescent="0.15">
      <c r="A393" s="118"/>
      <c r="B393" s="118"/>
      <c r="C393" s="118"/>
      <c r="D393" s="118"/>
      <c r="E393" s="118"/>
      <c r="F393" s="118"/>
    </row>
    <row r="394" spans="1:6" ht="13" x14ac:dyDescent="0.15">
      <c r="A394" s="118"/>
      <c r="B394" s="118"/>
      <c r="C394" s="118"/>
      <c r="D394" s="118"/>
      <c r="E394" s="118"/>
      <c r="F394" s="118"/>
    </row>
    <row r="395" spans="1:6" ht="13" x14ac:dyDescent="0.15">
      <c r="A395" s="118"/>
      <c r="B395" s="118"/>
      <c r="C395" s="118"/>
      <c r="D395" s="118"/>
      <c r="E395" s="118"/>
      <c r="F395" s="118"/>
    </row>
    <row r="396" spans="1:6" ht="13" x14ac:dyDescent="0.15">
      <c r="A396" s="118"/>
      <c r="B396" s="118"/>
      <c r="C396" s="118"/>
      <c r="D396" s="118"/>
      <c r="E396" s="118"/>
      <c r="F396" s="118"/>
    </row>
    <row r="397" spans="1:6" ht="13" x14ac:dyDescent="0.15">
      <c r="A397" s="118"/>
      <c r="B397" s="118"/>
      <c r="C397" s="118"/>
      <c r="D397" s="118"/>
      <c r="E397" s="118"/>
      <c r="F397" s="118"/>
    </row>
    <row r="398" spans="1:6" ht="13" x14ac:dyDescent="0.15">
      <c r="A398" s="118"/>
      <c r="B398" s="118"/>
      <c r="C398" s="118"/>
      <c r="D398" s="118"/>
      <c r="E398" s="118"/>
      <c r="F398" s="118"/>
    </row>
    <row r="399" spans="1:6" ht="13" x14ac:dyDescent="0.15">
      <c r="A399" s="118"/>
      <c r="B399" s="118"/>
      <c r="C399" s="118"/>
      <c r="D399" s="118"/>
      <c r="E399" s="118"/>
      <c r="F399" s="118"/>
    </row>
    <row r="400" spans="1:6" ht="13" x14ac:dyDescent="0.15">
      <c r="A400" s="118"/>
      <c r="B400" s="118"/>
      <c r="C400" s="118"/>
      <c r="D400" s="118"/>
      <c r="E400" s="118"/>
      <c r="F400" s="118"/>
    </row>
    <row r="401" spans="1:6" ht="13" x14ac:dyDescent="0.15">
      <c r="A401" s="118"/>
      <c r="B401" s="118"/>
      <c r="C401" s="118"/>
      <c r="D401" s="118"/>
      <c r="E401" s="118"/>
      <c r="F401" s="118"/>
    </row>
    <row r="402" spans="1:6" ht="13" x14ac:dyDescent="0.15">
      <c r="A402" s="118"/>
      <c r="B402" s="118"/>
      <c r="C402" s="118"/>
      <c r="D402" s="118"/>
      <c r="E402" s="118"/>
      <c r="F402" s="118"/>
    </row>
    <row r="403" spans="1:6" ht="13" x14ac:dyDescent="0.15">
      <c r="A403" s="118"/>
      <c r="B403" s="118"/>
      <c r="C403" s="118"/>
      <c r="D403" s="118"/>
      <c r="E403" s="118"/>
      <c r="F403" s="118"/>
    </row>
    <row r="404" spans="1:6" ht="13" x14ac:dyDescent="0.15">
      <c r="A404" s="118"/>
      <c r="B404" s="118"/>
      <c r="C404" s="118"/>
      <c r="D404" s="118"/>
      <c r="E404" s="118"/>
      <c r="F404" s="118"/>
    </row>
    <row r="405" spans="1:6" ht="13" x14ac:dyDescent="0.15">
      <c r="A405" s="118"/>
      <c r="B405" s="118"/>
      <c r="C405" s="118"/>
      <c r="D405" s="118"/>
      <c r="E405" s="118"/>
      <c r="F405" s="118"/>
    </row>
    <row r="406" spans="1:6" ht="13" x14ac:dyDescent="0.15">
      <c r="A406" s="118"/>
      <c r="B406" s="118"/>
      <c r="C406" s="118"/>
      <c r="D406" s="118"/>
      <c r="E406" s="118"/>
      <c r="F406" s="118"/>
    </row>
    <row r="407" spans="1:6" ht="13" x14ac:dyDescent="0.15">
      <c r="A407" s="118"/>
      <c r="B407" s="118"/>
      <c r="C407" s="118"/>
      <c r="D407" s="118"/>
      <c r="E407" s="118"/>
      <c r="F407" s="118"/>
    </row>
    <row r="408" spans="1:6" ht="13" x14ac:dyDescent="0.15">
      <c r="A408" s="118"/>
      <c r="B408" s="118"/>
      <c r="C408" s="118"/>
      <c r="D408" s="118"/>
      <c r="E408" s="118"/>
      <c r="F408" s="118"/>
    </row>
    <row r="409" spans="1:6" ht="13" x14ac:dyDescent="0.15">
      <c r="A409" s="118"/>
      <c r="B409" s="118"/>
      <c r="C409" s="118"/>
      <c r="D409" s="118"/>
      <c r="E409" s="118"/>
      <c r="F409" s="118"/>
    </row>
    <row r="410" spans="1:6" ht="13" x14ac:dyDescent="0.15">
      <c r="A410" s="118"/>
      <c r="B410" s="118"/>
      <c r="C410" s="118"/>
      <c r="D410" s="118"/>
      <c r="E410" s="118"/>
      <c r="F410" s="118"/>
    </row>
    <row r="411" spans="1:6" ht="13" x14ac:dyDescent="0.15">
      <c r="A411" s="118"/>
      <c r="B411" s="118"/>
      <c r="C411" s="118"/>
      <c r="D411" s="118"/>
      <c r="E411" s="118"/>
      <c r="F411" s="118"/>
    </row>
    <row r="412" spans="1:6" ht="13" x14ac:dyDescent="0.15">
      <c r="A412" s="118"/>
      <c r="B412" s="118"/>
      <c r="C412" s="118"/>
      <c r="D412" s="118"/>
      <c r="E412" s="118"/>
      <c r="F412" s="118"/>
    </row>
    <row r="413" spans="1:6" ht="13" x14ac:dyDescent="0.15">
      <c r="A413" s="118"/>
      <c r="B413" s="118"/>
      <c r="C413" s="118"/>
      <c r="D413" s="118"/>
      <c r="E413" s="118"/>
      <c r="F413" s="118"/>
    </row>
    <row r="414" spans="1:6" ht="13" x14ac:dyDescent="0.15">
      <c r="A414" s="118"/>
      <c r="B414" s="118"/>
      <c r="C414" s="118"/>
      <c r="D414" s="118"/>
      <c r="E414" s="118"/>
      <c r="F414" s="118"/>
    </row>
    <row r="415" spans="1:6" ht="13" x14ac:dyDescent="0.15">
      <c r="A415" s="118"/>
      <c r="B415" s="118"/>
      <c r="C415" s="118"/>
      <c r="D415" s="118"/>
      <c r="E415" s="118"/>
      <c r="F415" s="118"/>
    </row>
    <row r="416" spans="1:6" ht="13" x14ac:dyDescent="0.15">
      <c r="A416" s="118"/>
      <c r="B416" s="118"/>
      <c r="C416" s="118"/>
      <c r="D416" s="118"/>
      <c r="E416" s="118"/>
      <c r="F416" s="118"/>
    </row>
    <row r="417" spans="1:6" ht="13" x14ac:dyDescent="0.15">
      <c r="A417" s="118"/>
      <c r="B417" s="118"/>
      <c r="C417" s="118"/>
      <c r="D417" s="118"/>
      <c r="E417" s="118"/>
      <c r="F417" s="118"/>
    </row>
    <row r="418" spans="1:6" ht="13" x14ac:dyDescent="0.15">
      <c r="A418" s="118"/>
      <c r="B418" s="118"/>
      <c r="C418" s="118"/>
      <c r="D418" s="118"/>
      <c r="E418" s="118"/>
      <c r="F418" s="118"/>
    </row>
    <row r="419" spans="1:6" ht="13" x14ac:dyDescent="0.15">
      <c r="A419" s="118"/>
      <c r="B419" s="118"/>
      <c r="C419" s="118"/>
      <c r="D419" s="118"/>
      <c r="E419" s="118"/>
      <c r="F419" s="118"/>
    </row>
    <row r="420" spans="1:6" ht="13" x14ac:dyDescent="0.15">
      <c r="A420" s="118"/>
      <c r="B420" s="118"/>
      <c r="C420" s="118"/>
      <c r="D420" s="118"/>
      <c r="E420" s="118"/>
      <c r="F420" s="118"/>
    </row>
    <row r="421" spans="1:6" ht="13" x14ac:dyDescent="0.15">
      <c r="A421" s="118"/>
      <c r="B421" s="118"/>
      <c r="C421" s="118"/>
      <c r="D421" s="118"/>
      <c r="E421" s="118"/>
      <c r="F421" s="118"/>
    </row>
    <row r="422" spans="1:6" ht="13" x14ac:dyDescent="0.15">
      <c r="A422" s="118"/>
      <c r="B422" s="118"/>
      <c r="C422" s="118"/>
      <c r="D422" s="118"/>
      <c r="E422" s="118"/>
      <c r="F422" s="118"/>
    </row>
    <row r="423" spans="1:6" ht="13" x14ac:dyDescent="0.15">
      <c r="A423" s="118"/>
      <c r="B423" s="118"/>
      <c r="C423" s="118"/>
      <c r="D423" s="118"/>
      <c r="E423" s="118"/>
      <c r="F423" s="118"/>
    </row>
    <row r="424" spans="1:6" ht="13" x14ac:dyDescent="0.15">
      <c r="A424" s="118"/>
      <c r="B424" s="118"/>
      <c r="C424" s="118"/>
      <c r="D424" s="118"/>
      <c r="E424" s="118"/>
      <c r="F424" s="118"/>
    </row>
    <row r="425" spans="1:6" ht="13" x14ac:dyDescent="0.15">
      <c r="A425" s="118"/>
      <c r="B425" s="118"/>
      <c r="C425" s="118"/>
      <c r="D425" s="118"/>
      <c r="E425" s="118"/>
      <c r="F425" s="118"/>
    </row>
    <row r="426" spans="1:6" ht="13" x14ac:dyDescent="0.15">
      <c r="A426" s="118"/>
      <c r="B426" s="118"/>
      <c r="C426" s="118"/>
      <c r="D426" s="118"/>
      <c r="E426" s="118"/>
      <c r="F426" s="118"/>
    </row>
    <row r="427" spans="1:6" ht="13" x14ac:dyDescent="0.15">
      <c r="A427" s="118"/>
      <c r="B427" s="118"/>
      <c r="C427" s="118"/>
      <c r="D427" s="118"/>
      <c r="E427" s="118"/>
      <c r="F427" s="118"/>
    </row>
    <row r="428" spans="1:6" ht="13" x14ac:dyDescent="0.15">
      <c r="A428" s="118"/>
      <c r="B428" s="118"/>
      <c r="C428" s="118"/>
      <c r="D428" s="118"/>
      <c r="E428" s="118"/>
      <c r="F428" s="118"/>
    </row>
    <row r="429" spans="1:6" ht="13" x14ac:dyDescent="0.15">
      <c r="A429" s="118"/>
      <c r="B429" s="118"/>
      <c r="C429" s="118"/>
      <c r="D429" s="118"/>
      <c r="E429" s="118"/>
      <c r="F429" s="118"/>
    </row>
    <row r="430" spans="1:6" ht="13" x14ac:dyDescent="0.15">
      <c r="A430" s="118"/>
      <c r="B430" s="118"/>
      <c r="C430" s="118"/>
      <c r="D430" s="118"/>
      <c r="E430" s="118"/>
      <c r="F430" s="118"/>
    </row>
    <row r="431" spans="1:6" ht="13" x14ac:dyDescent="0.15">
      <c r="A431" s="118"/>
      <c r="B431" s="118"/>
      <c r="C431" s="118"/>
      <c r="D431" s="118"/>
      <c r="E431" s="118"/>
      <c r="F431" s="118"/>
    </row>
    <row r="432" spans="1:6" ht="13" x14ac:dyDescent="0.15">
      <c r="A432" s="118"/>
      <c r="B432" s="118"/>
      <c r="C432" s="118"/>
      <c r="D432" s="118"/>
      <c r="E432" s="118"/>
      <c r="F432" s="118"/>
    </row>
    <row r="433" spans="1:6" ht="13" x14ac:dyDescent="0.15">
      <c r="A433" s="118"/>
      <c r="B433" s="118"/>
      <c r="C433" s="118"/>
      <c r="D433" s="118"/>
      <c r="E433" s="118"/>
      <c r="F433" s="118"/>
    </row>
    <row r="434" spans="1:6" ht="13" x14ac:dyDescent="0.15">
      <c r="A434" s="118"/>
      <c r="B434" s="118"/>
      <c r="C434" s="118"/>
      <c r="D434" s="118"/>
      <c r="E434" s="118"/>
      <c r="F434" s="118"/>
    </row>
    <row r="435" spans="1:6" ht="13" x14ac:dyDescent="0.15">
      <c r="A435" s="118"/>
      <c r="B435" s="118"/>
      <c r="C435" s="118"/>
      <c r="D435" s="118"/>
      <c r="E435" s="118"/>
      <c r="F435" s="118"/>
    </row>
    <row r="436" spans="1:6" ht="13" x14ac:dyDescent="0.15">
      <c r="A436" s="118"/>
      <c r="B436" s="118"/>
      <c r="C436" s="118"/>
      <c r="D436" s="118"/>
      <c r="E436" s="118"/>
      <c r="F436" s="118"/>
    </row>
    <row r="437" spans="1:6" ht="13" x14ac:dyDescent="0.15">
      <c r="A437" s="118"/>
      <c r="B437" s="118"/>
      <c r="C437" s="118"/>
      <c r="D437" s="118"/>
      <c r="E437" s="118"/>
      <c r="F437" s="118"/>
    </row>
    <row r="438" spans="1:6" ht="13" x14ac:dyDescent="0.15">
      <c r="A438" s="118"/>
      <c r="B438" s="118"/>
      <c r="C438" s="118"/>
      <c r="D438" s="118"/>
      <c r="E438" s="118"/>
      <c r="F438" s="118"/>
    </row>
    <row r="439" spans="1:6" ht="13" x14ac:dyDescent="0.15">
      <c r="A439" s="118"/>
      <c r="B439" s="118"/>
      <c r="C439" s="118"/>
      <c r="D439" s="118"/>
      <c r="E439" s="118"/>
      <c r="F439" s="118"/>
    </row>
    <row r="440" spans="1:6" ht="13" x14ac:dyDescent="0.15">
      <c r="A440" s="118"/>
      <c r="B440" s="118"/>
      <c r="C440" s="118"/>
      <c r="D440" s="118"/>
      <c r="E440" s="118"/>
      <c r="F440" s="118"/>
    </row>
    <row r="441" spans="1:6" ht="13" x14ac:dyDescent="0.15">
      <c r="A441" s="118"/>
      <c r="B441" s="118"/>
      <c r="C441" s="118"/>
      <c r="D441" s="118"/>
      <c r="E441" s="118"/>
      <c r="F441" s="118"/>
    </row>
    <row r="442" spans="1:6" ht="13" x14ac:dyDescent="0.15">
      <c r="A442" s="118"/>
      <c r="B442" s="118"/>
      <c r="C442" s="118"/>
      <c r="D442" s="118"/>
      <c r="E442" s="118"/>
      <c r="F442" s="118"/>
    </row>
    <row r="443" spans="1:6" ht="13" x14ac:dyDescent="0.15">
      <c r="A443" s="118"/>
      <c r="B443" s="118"/>
      <c r="C443" s="118"/>
      <c r="D443" s="118"/>
      <c r="E443" s="118"/>
      <c r="F443" s="118"/>
    </row>
    <row r="444" spans="1:6" ht="13" x14ac:dyDescent="0.15">
      <c r="A444" s="118"/>
      <c r="B444" s="118"/>
      <c r="C444" s="118"/>
      <c r="D444" s="118"/>
      <c r="E444" s="118"/>
      <c r="F444" s="118"/>
    </row>
    <row r="445" spans="1:6" ht="13" x14ac:dyDescent="0.15">
      <c r="A445" s="118"/>
      <c r="B445" s="118"/>
      <c r="C445" s="118"/>
      <c r="D445" s="118"/>
      <c r="E445" s="118"/>
      <c r="F445" s="118"/>
    </row>
    <row r="446" spans="1:6" ht="13" x14ac:dyDescent="0.15">
      <c r="A446" s="118"/>
      <c r="B446" s="118"/>
      <c r="C446" s="118"/>
      <c r="D446" s="118"/>
      <c r="E446" s="118"/>
      <c r="F446" s="118"/>
    </row>
    <row r="447" spans="1:6" ht="13" x14ac:dyDescent="0.15">
      <c r="A447" s="118"/>
      <c r="B447" s="118"/>
      <c r="C447" s="118"/>
      <c r="D447" s="118"/>
      <c r="E447" s="118"/>
      <c r="F447" s="118"/>
    </row>
    <row r="448" spans="1:6" ht="13" x14ac:dyDescent="0.15">
      <c r="A448" s="118"/>
      <c r="B448" s="118"/>
      <c r="C448" s="118"/>
      <c r="D448" s="118"/>
      <c r="E448" s="118"/>
      <c r="F448" s="118"/>
    </row>
    <row r="449" spans="1:6" ht="13" x14ac:dyDescent="0.15">
      <c r="A449" s="118"/>
      <c r="B449" s="118"/>
      <c r="C449" s="118"/>
      <c r="D449" s="118"/>
      <c r="E449" s="118"/>
      <c r="F449" s="118"/>
    </row>
    <row r="450" spans="1:6" ht="13" x14ac:dyDescent="0.15">
      <c r="A450" s="118"/>
      <c r="B450" s="118"/>
      <c r="C450" s="118"/>
      <c r="D450" s="118"/>
      <c r="E450" s="118"/>
      <c r="F450" s="118"/>
    </row>
    <row r="451" spans="1:6" ht="13" x14ac:dyDescent="0.15">
      <c r="A451" s="118"/>
      <c r="B451" s="118"/>
      <c r="C451" s="118"/>
      <c r="D451" s="118"/>
      <c r="E451" s="118"/>
      <c r="F451" s="118"/>
    </row>
    <row r="452" spans="1:6" ht="13" x14ac:dyDescent="0.15">
      <c r="A452" s="118"/>
      <c r="B452" s="118"/>
      <c r="C452" s="118"/>
      <c r="D452" s="118"/>
      <c r="E452" s="118"/>
      <c r="F452" s="118"/>
    </row>
    <row r="453" spans="1:6" ht="13" x14ac:dyDescent="0.15">
      <c r="A453" s="118"/>
      <c r="B453" s="118"/>
      <c r="C453" s="118"/>
      <c r="D453" s="118"/>
      <c r="E453" s="118"/>
      <c r="F453" s="118"/>
    </row>
    <row r="454" spans="1:6" ht="13" x14ac:dyDescent="0.15">
      <c r="A454" s="118"/>
      <c r="B454" s="118"/>
      <c r="C454" s="118"/>
      <c r="D454" s="118"/>
      <c r="E454" s="118"/>
      <c r="F454" s="118"/>
    </row>
    <row r="455" spans="1:6" ht="13" x14ac:dyDescent="0.15">
      <c r="A455" s="118"/>
      <c r="B455" s="118"/>
      <c r="C455" s="118"/>
      <c r="D455" s="118"/>
      <c r="E455" s="118"/>
      <c r="F455" s="118"/>
    </row>
    <row r="456" spans="1:6" ht="13" x14ac:dyDescent="0.15">
      <c r="A456" s="118"/>
      <c r="B456" s="118"/>
      <c r="C456" s="118"/>
      <c r="D456" s="118"/>
      <c r="E456" s="118"/>
      <c r="F456" s="118"/>
    </row>
    <row r="457" spans="1:6" ht="13" x14ac:dyDescent="0.15">
      <c r="A457" s="118"/>
      <c r="B457" s="118"/>
      <c r="C457" s="118"/>
      <c r="D457" s="118"/>
      <c r="E457" s="118"/>
      <c r="F457" s="118"/>
    </row>
    <row r="458" spans="1:6" ht="13" x14ac:dyDescent="0.15">
      <c r="A458" s="118"/>
      <c r="B458" s="118"/>
      <c r="C458" s="118"/>
      <c r="D458" s="118"/>
      <c r="E458" s="118"/>
      <c r="F458" s="118"/>
    </row>
    <row r="459" spans="1:6" ht="13" x14ac:dyDescent="0.15">
      <c r="A459" s="118"/>
      <c r="B459" s="118"/>
      <c r="C459" s="118"/>
      <c r="D459" s="118"/>
      <c r="E459" s="118"/>
      <c r="F459" s="118"/>
    </row>
    <row r="460" spans="1:6" ht="13" x14ac:dyDescent="0.15">
      <c r="A460" s="118"/>
      <c r="B460" s="118"/>
      <c r="C460" s="118"/>
      <c r="D460" s="118"/>
      <c r="E460" s="118"/>
      <c r="F460" s="118"/>
    </row>
    <row r="461" spans="1:6" ht="13" x14ac:dyDescent="0.15">
      <c r="A461" s="118"/>
      <c r="B461" s="118"/>
      <c r="C461" s="118"/>
      <c r="D461" s="118"/>
      <c r="E461" s="118"/>
      <c r="F461" s="118"/>
    </row>
    <row r="462" spans="1:6" ht="13" x14ac:dyDescent="0.15">
      <c r="A462" s="118"/>
      <c r="B462" s="118"/>
      <c r="C462" s="118"/>
      <c r="D462" s="118"/>
      <c r="E462" s="118"/>
      <c r="F462" s="118"/>
    </row>
    <row r="463" spans="1:6" ht="13" x14ac:dyDescent="0.15">
      <c r="A463" s="118"/>
      <c r="B463" s="118"/>
      <c r="C463" s="118"/>
      <c r="D463" s="118"/>
      <c r="E463" s="118"/>
      <c r="F463" s="118"/>
    </row>
    <row r="464" spans="1:6" ht="13" x14ac:dyDescent="0.15">
      <c r="A464" s="118"/>
      <c r="B464" s="118"/>
      <c r="C464" s="118"/>
      <c r="D464" s="118"/>
      <c r="E464" s="118"/>
      <c r="F464" s="118"/>
    </row>
    <row r="465" spans="1:6" ht="13" x14ac:dyDescent="0.15">
      <c r="A465" s="118"/>
      <c r="B465" s="118"/>
      <c r="C465" s="118"/>
      <c r="D465" s="118"/>
      <c r="E465" s="118"/>
      <c r="F465" s="118"/>
    </row>
    <row r="466" spans="1:6" ht="13" x14ac:dyDescent="0.15">
      <c r="A466" s="118"/>
      <c r="B466" s="118"/>
      <c r="C466" s="118"/>
      <c r="D466" s="118"/>
      <c r="E466" s="118"/>
      <c r="F466" s="118"/>
    </row>
    <row r="467" spans="1:6" ht="13" x14ac:dyDescent="0.15">
      <c r="A467" s="118"/>
      <c r="B467" s="118"/>
      <c r="C467" s="118"/>
      <c r="D467" s="118"/>
      <c r="E467" s="118"/>
      <c r="F467" s="118"/>
    </row>
    <row r="468" spans="1:6" ht="13" x14ac:dyDescent="0.15">
      <c r="A468" s="118"/>
      <c r="B468" s="118"/>
      <c r="C468" s="118"/>
      <c r="D468" s="118"/>
      <c r="E468" s="118"/>
      <c r="F468" s="118"/>
    </row>
    <row r="469" spans="1:6" ht="13" x14ac:dyDescent="0.15">
      <c r="A469" s="118"/>
      <c r="B469" s="118"/>
      <c r="C469" s="118"/>
      <c r="D469" s="118"/>
      <c r="E469" s="118"/>
      <c r="F469" s="118"/>
    </row>
    <row r="470" spans="1:6" ht="13" x14ac:dyDescent="0.15">
      <c r="A470" s="118"/>
      <c r="B470" s="118"/>
      <c r="C470" s="118"/>
      <c r="D470" s="118"/>
      <c r="E470" s="118"/>
      <c r="F470" s="118"/>
    </row>
    <row r="471" spans="1:6" ht="13" x14ac:dyDescent="0.15">
      <c r="A471" s="118"/>
      <c r="B471" s="118"/>
      <c r="C471" s="118"/>
      <c r="D471" s="118"/>
      <c r="E471" s="118"/>
      <c r="F471" s="118"/>
    </row>
    <row r="472" spans="1:6" ht="13" x14ac:dyDescent="0.15">
      <c r="A472" s="118"/>
      <c r="B472" s="118"/>
      <c r="C472" s="118"/>
      <c r="D472" s="118"/>
      <c r="E472" s="118"/>
      <c r="F472" s="118"/>
    </row>
    <row r="473" spans="1:6" ht="13" x14ac:dyDescent="0.15">
      <c r="A473" s="118"/>
      <c r="B473" s="118"/>
      <c r="C473" s="118"/>
      <c r="D473" s="118"/>
      <c r="E473" s="118"/>
      <c r="F473" s="118"/>
    </row>
    <row r="474" spans="1:6" ht="13" x14ac:dyDescent="0.15">
      <c r="A474" s="118"/>
      <c r="B474" s="118"/>
      <c r="C474" s="118"/>
      <c r="D474" s="118"/>
      <c r="E474" s="118"/>
      <c r="F474" s="118"/>
    </row>
    <row r="475" spans="1:6" ht="13" x14ac:dyDescent="0.15">
      <c r="A475" s="118"/>
      <c r="B475" s="118"/>
      <c r="C475" s="118"/>
      <c r="D475" s="118"/>
      <c r="E475" s="118"/>
      <c r="F475" s="118"/>
    </row>
    <row r="476" spans="1:6" ht="13" x14ac:dyDescent="0.15">
      <c r="A476" s="118"/>
      <c r="B476" s="118"/>
      <c r="C476" s="118"/>
      <c r="D476" s="118"/>
      <c r="E476" s="118"/>
      <c r="F476" s="118"/>
    </row>
    <row r="477" spans="1:6" ht="13" x14ac:dyDescent="0.15">
      <c r="A477" s="118"/>
      <c r="B477" s="118"/>
      <c r="C477" s="118"/>
      <c r="D477" s="118"/>
      <c r="E477" s="118"/>
      <c r="F477" s="118"/>
    </row>
    <row r="478" spans="1:6" ht="13" x14ac:dyDescent="0.15">
      <c r="A478" s="118"/>
      <c r="B478" s="118"/>
      <c r="C478" s="118"/>
      <c r="D478" s="118"/>
      <c r="E478" s="118"/>
      <c r="F478" s="118"/>
    </row>
    <row r="479" spans="1:6" ht="13" x14ac:dyDescent="0.15">
      <c r="A479" s="118"/>
      <c r="B479" s="118"/>
      <c r="C479" s="118"/>
      <c r="D479" s="118"/>
      <c r="E479" s="118"/>
      <c r="F479" s="118"/>
    </row>
    <row r="480" spans="1:6" ht="13" x14ac:dyDescent="0.15">
      <c r="A480" s="118"/>
      <c r="B480" s="118"/>
      <c r="C480" s="118"/>
      <c r="D480" s="118"/>
      <c r="E480" s="118"/>
      <c r="F480" s="118"/>
    </row>
    <row r="481" spans="1:6" ht="13" x14ac:dyDescent="0.15">
      <c r="A481" s="118"/>
      <c r="B481" s="118"/>
      <c r="C481" s="118"/>
      <c r="D481" s="118"/>
      <c r="E481" s="118"/>
      <c r="F481" s="118"/>
    </row>
    <row r="482" spans="1:6" ht="13" x14ac:dyDescent="0.15">
      <c r="A482" s="118"/>
      <c r="B482" s="118"/>
      <c r="C482" s="118"/>
      <c r="D482" s="118"/>
      <c r="E482" s="118"/>
      <c r="F482" s="118"/>
    </row>
    <row r="483" spans="1:6" ht="13" x14ac:dyDescent="0.15">
      <c r="A483" s="118"/>
      <c r="B483" s="118"/>
      <c r="C483" s="118"/>
      <c r="D483" s="118"/>
      <c r="E483" s="118"/>
      <c r="F483" s="118"/>
    </row>
    <row r="484" spans="1:6" ht="13" x14ac:dyDescent="0.15">
      <c r="A484" s="118"/>
      <c r="B484" s="118"/>
      <c r="C484" s="118"/>
      <c r="D484" s="118"/>
      <c r="E484" s="118"/>
      <c r="F484" s="118"/>
    </row>
    <row r="485" spans="1:6" ht="13" x14ac:dyDescent="0.15">
      <c r="A485" s="118"/>
      <c r="B485" s="118"/>
      <c r="C485" s="118"/>
      <c r="D485" s="118"/>
      <c r="E485" s="118"/>
      <c r="F485" s="118"/>
    </row>
    <row r="486" spans="1:6" ht="13" x14ac:dyDescent="0.15">
      <c r="A486" s="118"/>
      <c r="B486" s="118"/>
      <c r="C486" s="118"/>
      <c r="D486" s="118"/>
      <c r="E486" s="118"/>
      <c r="F486" s="118"/>
    </row>
    <row r="487" spans="1:6" ht="13" x14ac:dyDescent="0.15">
      <c r="A487" s="118"/>
      <c r="B487" s="118"/>
      <c r="C487" s="118"/>
      <c r="D487" s="118"/>
      <c r="E487" s="118"/>
      <c r="F487" s="118"/>
    </row>
    <row r="488" spans="1:6" ht="13" x14ac:dyDescent="0.15">
      <c r="A488" s="118"/>
      <c r="B488" s="118"/>
      <c r="C488" s="118"/>
      <c r="D488" s="118"/>
      <c r="E488" s="118"/>
      <c r="F488" s="118"/>
    </row>
    <row r="489" spans="1:6" ht="13" x14ac:dyDescent="0.15">
      <c r="A489" s="118"/>
      <c r="B489" s="118"/>
      <c r="C489" s="118"/>
      <c r="D489" s="118"/>
      <c r="E489" s="118"/>
      <c r="F489" s="118"/>
    </row>
    <row r="490" spans="1:6" ht="13" x14ac:dyDescent="0.15">
      <c r="A490" s="118"/>
      <c r="B490" s="118"/>
      <c r="C490" s="118"/>
      <c r="D490" s="118"/>
      <c r="E490" s="118"/>
      <c r="F490" s="118"/>
    </row>
    <row r="491" spans="1:6" ht="13" x14ac:dyDescent="0.15">
      <c r="A491" s="118"/>
      <c r="B491" s="118"/>
      <c r="C491" s="118"/>
      <c r="D491" s="118"/>
      <c r="E491" s="118"/>
      <c r="F491" s="118"/>
    </row>
    <row r="492" spans="1:6" ht="13" x14ac:dyDescent="0.15">
      <c r="A492" s="118"/>
      <c r="B492" s="118"/>
      <c r="C492" s="118"/>
      <c r="D492" s="118"/>
      <c r="E492" s="118"/>
      <c r="F492" s="118"/>
    </row>
    <row r="493" spans="1:6" ht="13" x14ac:dyDescent="0.15">
      <c r="A493" s="118"/>
      <c r="B493" s="118"/>
      <c r="C493" s="118"/>
      <c r="D493" s="118"/>
      <c r="E493" s="118"/>
      <c r="F493" s="118"/>
    </row>
    <row r="494" spans="1:6" ht="13" x14ac:dyDescent="0.15">
      <c r="A494" s="118"/>
      <c r="B494" s="118"/>
      <c r="C494" s="118"/>
      <c r="D494" s="118"/>
      <c r="E494" s="118"/>
      <c r="F494" s="118"/>
    </row>
    <row r="495" spans="1:6" ht="13" x14ac:dyDescent="0.15">
      <c r="A495" s="118"/>
      <c r="B495" s="118"/>
      <c r="C495" s="118"/>
      <c r="D495" s="118"/>
      <c r="E495" s="118"/>
      <c r="F495" s="118"/>
    </row>
    <row r="496" spans="1:6" ht="13" x14ac:dyDescent="0.15">
      <c r="A496" s="118"/>
      <c r="B496" s="118"/>
      <c r="C496" s="118"/>
      <c r="D496" s="118"/>
      <c r="E496" s="118"/>
      <c r="F496" s="118"/>
    </row>
    <row r="497" spans="1:6" ht="13" x14ac:dyDescent="0.15">
      <c r="A497" s="118"/>
      <c r="B497" s="118"/>
      <c r="C497" s="118"/>
      <c r="D497" s="118"/>
      <c r="E497" s="118"/>
      <c r="F497" s="118"/>
    </row>
    <row r="498" spans="1:6" ht="13" x14ac:dyDescent="0.15">
      <c r="A498" s="118"/>
      <c r="B498" s="118"/>
      <c r="C498" s="118"/>
      <c r="D498" s="118"/>
      <c r="E498" s="118"/>
      <c r="F498" s="118"/>
    </row>
    <row r="499" spans="1:6" ht="13" x14ac:dyDescent="0.15">
      <c r="A499" s="118"/>
      <c r="B499" s="118"/>
      <c r="C499" s="118"/>
      <c r="D499" s="118"/>
      <c r="E499" s="118"/>
      <c r="F499" s="118"/>
    </row>
    <row r="500" spans="1:6" ht="13" x14ac:dyDescent="0.15">
      <c r="A500" s="118"/>
      <c r="B500" s="118"/>
      <c r="C500" s="118"/>
      <c r="D500" s="118"/>
      <c r="E500" s="118"/>
      <c r="F500" s="118"/>
    </row>
    <row r="501" spans="1:6" ht="13" x14ac:dyDescent="0.15">
      <c r="A501" s="118"/>
      <c r="B501" s="118"/>
      <c r="C501" s="118"/>
      <c r="D501" s="118"/>
      <c r="E501" s="118"/>
      <c r="F501" s="118"/>
    </row>
    <row r="502" spans="1:6" ht="13" x14ac:dyDescent="0.15">
      <c r="A502" s="118"/>
      <c r="B502" s="118"/>
      <c r="C502" s="118"/>
      <c r="D502" s="118"/>
      <c r="E502" s="118"/>
      <c r="F502" s="118"/>
    </row>
    <row r="503" spans="1:6" ht="13" x14ac:dyDescent="0.15">
      <c r="A503" s="118"/>
      <c r="B503" s="118"/>
      <c r="C503" s="118"/>
      <c r="D503" s="118"/>
      <c r="E503" s="118"/>
      <c r="F503" s="118"/>
    </row>
    <row r="504" spans="1:6" ht="13" x14ac:dyDescent="0.15">
      <c r="A504" s="118"/>
      <c r="B504" s="118"/>
      <c r="C504" s="118"/>
      <c r="D504" s="118"/>
      <c r="E504" s="118"/>
      <c r="F504" s="118"/>
    </row>
    <row r="505" spans="1:6" ht="13" x14ac:dyDescent="0.15">
      <c r="A505" s="118"/>
      <c r="B505" s="118"/>
      <c r="C505" s="118"/>
      <c r="D505" s="118"/>
      <c r="E505" s="118"/>
      <c r="F505" s="118"/>
    </row>
    <row r="506" spans="1:6" ht="13" x14ac:dyDescent="0.15">
      <c r="A506" s="118"/>
      <c r="B506" s="118"/>
      <c r="C506" s="118"/>
      <c r="D506" s="118"/>
      <c r="E506" s="118"/>
      <c r="F506" s="118"/>
    </row>
    <row r="507" spans="1:6" ht="13" x14ac:dyDescent="0.15">
      <c r="A507" s="118"/>
      <c r="B507" s="118"/>
      <c r="C507" s="118"/>
      <c r="D507" s="118"/>
      <c r="E507" s="118"/>
      <c r="F507" s="118"/>
    </row>
    <row r="508" spans="1:6" ht="13" x14ac:dyDescent="0.15">
      <c r="A508" s="118"/>
      <c r="B508" s="118"/>
      <c r="C508" s="118"/>
      <c r="D508" s="118"/>
      <c r="E508" s="118"/>
      <c r="F508" s="118"/>
    </row>
    <row r="509" spans="1:6" ht="13" x14ac:dyDescent="0.15">
      <c r="A509" s="118"/>
      <c r="B509" s="118"/>
      <c r="C509" s="118"/>
      <c r="D509" s="118"/>
      <c r="E509" s="118"/>
      <c r="F509" s="118"/>
    </row>
    <row r="510" spans="1:6" ht="13" x14ac:dyDescent="0.15">
      <c r="A510" s="118"/>
      <c r="B510" s="118"/>
      <c r="C510" s="118"/>
      <c r="D510" s="118"/>
      <c r="E510" s="118"/>
      <c r="F510" s="118"/>
    </row>
    <row r="511" spans="1:6" ht="13" x14ac:dyDescent="0.15">
      <c r="A511" s="118"/>
      <c r="B511" s="118"/>
      <c r="C511" s="118"/>
      <c r="D511" s="118"/>
      <c r="E511" s="118"/>
      <c r="F511" s="118"/>
    </row>
    <row r="512" spans="1:6" ht="13" x14ac:dyDescent="0.15">
      <c r="A512" s="118"/>
      <c r="B512" s="118"/>
      <c r="C512" s="118"/>
      <c r="D512" s="118"/>
      <c r="E512" s="118"/>
      <c r="F512" s="118"/>
    </row>
    <row r="513" spans="1:6" ht="13" x14ac:dyDescent="0.15">
      <c r="A513" s="118"/>
      <c r="B513" s="118"/>
      <c r="C513" s="118"/>
      <c r="D513" s="118"/>
      <c r="E513" s="118"/>
      <c r="F513" s="118"/>
    </row>
    <row r="514" spans="1:6" ht="13" x14ac:dyDescent="0.15">
      <c r="A514" s="118"/>
      <c r="B514" s="118"/>
      <c r="C514" s="118"/>
      <c r="D514" s="118"/>
      <c r="E514" s="118"/>
      <c r="F514" s="118"/>
    </row>
    <row r="515" spans="1:6" ht="13" x14ac:dyDescent="0.15">
      <c r="A515" s="118"/>
      <c r="B515" s="118"/>
      <c r="C515" s="118"/>
      <c r="D515" s="118"/>
      <c r="E515" s="118"/>
      <c r="F515" s="118"/>
    </row>
    <row r="516" spans="1:6" ht="13" x14ac:dyDescent="0.15">
      <c r="A516" s="118"/>
      <c r="B516" s="118"/>
      <c r="C516" s="118"/>
      <c r="D516" s="118"/>
      <c r="E516" s="118"/>
      <c r="F516" s="118"/>
    </row>
    <row r="517" spans="1:6" ht="13" x14ac:dyDescent="0.15">
      <c r="A517" s="118"/>
      <c r="B517" s="118"/>
      <c r="C517" s="118"/>
      <c r="D517" s="118"/>
      <c r="E517" s="118"/>
      <c r="F517" s="118"/>
    </row>
    <row r="518" spans="1:6" ht="13" x14ac:dyDescent="0.15">
      <c r="A518" s="118"/>
      <c r="B518" s="118"/>
      <c r="C518" s="118"/>
      <c r="D518" s="118"/>
      <c r="E518" s="118"/>
      <c r="F518" s="118"/>
    </row>
    <row r="519" spans="1:6" ht="13" x14ac:dyDescent="0.15">
      <c r="A519" s="118"/>
      <c r="B519" s="118"/>
      <c r="C519" s="118"/>
      <c r="D519" s="118"/>
      <c r="E519" s="118"/>
      <c r="F519" s="118"/>
    </row>
    <row r="520" spans="1:6" ht="13" x14ac:dyDescent="0.15">
      <c r="A520" s="118"/>
      <c r="B520" s="118"/>
      <c r="C520" s="118"/>
      <c r="D520" s="118"/>
      <c r="E520" s="118"/>
      <c r="F520" s="118"/>
    </row>
    <row r="521" spans="1:6" ht="13" x14ac:dyDescent="0.15">
      <c r="A521" s="118"/>
      <c r="B521" s="118"/>
      <c r="C521" s="118"/>
      <c r="D521" s="118"/>
      <c r="E521" s="118"/>
      <c r="F521" s="118"/>
    </row>
    <row r="522" spans="1:6" ht="13" x14ac:dyDescent="0.15">
      <c r="A522" s="118"/>
      <c r="B522" s="118"/>
      <c r="C522" s="118"/>
      <c r="D522" s="118"/>
      <c r="E522" s="118"/>
      <c r="F522" s="118"/>
    </row>
    <row r="523" spans="1:6" ht="13" x14ac:dyDescent="0.15">
      <c r="A523" s="118"/>
      <c r="B523" s="118"/>
      <c r="C523" s="118"/>
      <c r="D523" s="118"/>
      <c r="E523" s="118"/>
      <c r="F523" s="118"/>
    </row>
    <row r="524" spans="1:6" ht="13" x14ac:dyDescent="0.15">
      <c r="A524" s="118"/>
      <c r="B524" s="118"/>
      <c r="C524" s="118"/>
      <c r="D524" s="118"/>
      <c r="E524" s="118"/>
      <c r="F524" s="118"/>
    </row>
    <row r="525" spans="1:6" ht="13" x14ac:dyDescent="0.15">
      <c r="A525" s="118"/>
      <c r="B525" s="118"/>
      <c r="C525" s="118"/>
      <c r="D525" s="118"/>
      <c r="E525" s="118"/>
      <c r="F525" s="118"/>
    </row>
    <row r="526" spans="1:6" ht="13" x14ac:dyDescent="0.15">
      <c r="A526" s="118"/>
      <c r="B526" s="118"/>
      <c r="C526" s="118"/>
      <c r="D526" s="118"/>
      <c r="E526" s="118"/>
      <c r="F526" s="118"/>
    </row>
    <row r="527" spans="1:6" ht="13" x14ac:dyDescent="0.15">
      <c r="A527" s="118"/>
      <c r="B527" s="118"/>
      <c r="C527" s="118"/>
      <c r="D527" s="118"/>
      <c r="E527" s="118"/>
      <c r="F527" s="118"/>
    </row>
    <row r="528" spans="1:6" ht="13" x14ac:dyDescent="0.15">
      <c r="A528" s="118"/>
      <c r="B528" s="118"/>
      <c r="C528" s="118"/>
      <c r="D528" s="118"/>
      <c r="E528" s="118"/>
      <c r="F528" s="118"/>
    </row>
    <row r="529" spans="1:6" ht="13" x14ac:dyDescent="0.15">
      <c r="A529" s="118"/>
      <c r="B529" s="118"/>
      <c r="C529" s="118"/>
      <c r="D529" s="118"/>
      <c r="E529" s="118"/>
      <c r="F529" s="118"/>
    </row>
    <row r="530" spans="1:6" ht="13" x14ac:dyDescent="0.15">
      <c r="A530" s="118"/>
      <c r="B530" s="118"/>
      <c r="C530" s="118"/>
      <c r="D530" s="118"/>
      <c r="E530" s="118"/>
      <c r="F530" s="118"/>
    </row>
    <row r="531" spans="1:6" ht="13" x14ac:dyDescent="0.15">
      <c r="A531" s="118"/>
      <c r="B531" s="118"/>
      <c r="C531" s="118"/>
      <c r="D531" s="118"/>
      <c r="E531" s="118"/>
      <c r="F531" s="118"/>
    </row>
    <row r="532" spans="1:6" ht="13" x14ac:dyDescent="0.15">
      <c r="A532" s="118"/>
      <c r="B532" s="118"/>
      <c r="C532" s="118"/>
      <c r="D532" s="118"/>
      <c r="E532" s="118"/>
      <c r="F532" s="118"/>
    </row>
    <row r="533" spans="1:6" ht="13" x14ac:dyDescent="0.15">
      <c r="A533" s="118"/>
      <c r="B533" s="118"/>
      <c r="C533" s="118"/>
      <c r="D533" s="118"/>
      <c r="E533" s="118"/>
      <c r="F533" s="118"/>
    </row>
    <row r="534" spans="1:6" ht="13" x14ac:dyDescent="0.15">
      <c r="A534" s="118"/>
      <c r="B534" s="118"/>
      <c r="C534" s="118"/>
      <c r="D534" s="118"/>
      <c r="E534" s="118"/>
      <c r="F534" s="118"/>
    </row>
    <row r="535" spans="1:6" ht="13" x14ac:dyDescent="0.15">
      <c r="A535" s="118"/>
      <c r="B535" s="118"/>
      <c r="C535" s="118"/>
      <c r="D535" s="118"/>
      <c r="E535" s="118"/>
      <c r="F535" s="118"/>
    </row>
    <row r="536" spans="1:6" ht="13" x14ac:dyDescent="0.15">
      <c r="A536" s="118"/>
      <c r="B536" s="118"/>
      <c r="C536" s="118"/>
      <c r="D536" s="118"/>
      <c r="E536" s="118"/>
      <c r="F536" s="118"/>
    </row>
    <row r="537" spans="1:6" ht="13" x14ac:dyDescent="0.15">
      <c r="A537" s="118"/>
      <c r="B537" s="118"/>
      <c r="C537" s="118"/>
      <c r="D537" s="118"/>
      <c r="E537" s="118"/>
      <c r="F537" s="118"/>
    </row>
    <row r="538" spans="1:6" ht="13" x14ac:dyDescent="0.15">
      <c r="A538" s="118"/>
      <c r="B538" s="118"/>
      <c r="C538" s="118"/>
      <c r="D538" s="118"/>
      <c r="E538" s="118"/>
      <c r="F538" s="118"/>
    </row>
    <row r="539" spans="1:6" ht="13" x14ac:dyDescent="0.15">
      <c r="A539" s="118"/>
      <c r="B539" s="118"/>
      <c r="C539" s="118"/>
      <c r="D539" s="118"/>
      <c r="E539" s="118"/>
      <c r="F539" s="118"/>
    </row>
    <row r="540" spans="1:6" ht="13" x14ac:dyDescent="0.15">
      <c r="A540" s="118"/>
      <c r="B540" s="118"/>
      <c r="C540" s="118"/>
      <c r="D540" s="118"/>
      <c r="E540" s="118"/>
      <c r="F540" s="118"/>
    </row>
    <row r="541" spans="1:6" ht="13" x14ac:dyDescent="0.15">
      <c r="A541" s="118"/>
      <c r="B541" s="118"/>
      <c r="C541" s="118"/>
      <c r="D541" s="118"/>
      <c r="E541" s="118"/>
      <c r="F541" s="118"/>
    </row>
    <row r="542" spans="1:6" ht="13" x14ac:dyDescent="0.15">
      <c r="A542" s="118"/>
      <c r="B542" s="118"/>
      <c r="C542" s="118"/>
      <c r="D542" s="118"/>
      <c r="E542" s="118"/>
      <c r="F542" s="118"/>
    </row>
    <row r="543" spans="1:6" ht="13" x14ac:dyDescent="0.15">
      <c r="A543" s="118"/>
      <c r="B543" s="118"/>
      <c r="C543" s="118"/>
      <c r="D543" s="118"/>
      <c r="E543" s="118"/>
      <c r="F543" s="118"/>
    </row>
    <row r="544" spans="1:6" ht="13" x14ac:dyDescent="0.15">
      <c r="A544" s="118"/>
      <c r="B544" s="118"/>
      <c r="C544" s="118"/>
      <c r="D544" s="118"/>
      <c r="E544" s="118"/>
      <c r="F544" s="118"/>
    </row>
    <row r="545" spans="1:6" ht="13" x14ac:dyDescent="0.15">
      <c r="A545" s="118"/>
      <c r="B545" s="118"/>
      <c r="C545" s="118"/>
      <c r="D545" s="118"/>
      <c r="E545" s="118"/>
      <c r="F545" s="118"/>
    </row>
    <row r="546" spans="1:6" ht="13" x14ac:dyDescent="0.15">
      <c r="A546" s="118"/>
      <c r="B546" s="118"/>
      <c r="C546" s="118"/>
      <c r="D546" s="118"/>
      <c r="E546" s="118"/>
      <c r="F546" s="118"/>
    </row>
    <row r="547" spans="1:6" ht="13" x14ac:dyDescent="0.15">
      <c r="A547" s="118"/>
      <c r="B547" s="118"/>
      <c r="C547" s="118"/>
      <c r="D547" s="118"/>
      <c r="E547" s="118"/>
      <c r="F547" s="118"/>
    </row>
    <row r="548" spans="1:6" ht="13" x14ac:dyDescent="0.15">
      <c r="A548" s="118"/>
      <c r="B548" s="118"/>
      <c r="C548" s="118"/>
      <c r="D548" s="118"/>
      <c r="E548" s="118"/>
      <c r="F548" s="118"/>
    </row>
    <row r="549" spans="1:6" ht="13" x14ac:dyDescent="0.15">
      <c r="A549" s="118"/>
      <c r="B549" s="118"/>
      <c r="C549" s="118"/>
      <c r="D549" s="118"/>
      <c r="E549" s="118"/>
      <c r="F549" s="118"/>
    </row>
    <row r="550" spans="1:6" ht="13" x14ac:dyDescent="0.15">
      <c r="A550" s="118"/>
      <c r="B550" s="118"/>
      <c r="C550" s="118"/>
      <c r="D550" s="118"/>
      <c r="E550" s="118"/>
      <c r="F550" s="118"/>
    </row>
    <row r="551" spans="1:6" ht="13" x14ac:dyDescent="0.15">
      <c r="A551" s="118"/>
      <c r="B551" s="118"/>
      <c r="C551" s="118"/>
      <c r="D551" s="118"/>
      <c r="E551" s="118"/>
      <c r="F551" s="118"/>
    </row>
    <row r="552" spans="1:6" ht="13" x14ac:dyDescent="0.15">
      <c r="A552" s="118"/>
      <c r="B552" s="118"/>
      <c r="C552" s="118"/>
      <c r="D552" s="118"/>
      <c r="E552" s="118"/>
      <c r="F552" s="118"/>
    </row>
    <row r="553" spans="1:6" ht="13" x14ac:dyDescent="0.15">
      <c r="A553" s="118"/>
      <c r="B553" s="118"/>
      <c r="C553" s="118"/>
      <c r="D553" s="118"/>
      <c r="E553" s="118"/>
      <c r="F553" s="118"/>
    </row>
    <row r="554" spans="1:6" ht="13" x14ac:dyDescent="0.15">
      <c r="A554" s="118"/>
      <c r="B554" s="118"/>
      <c r="C554" s="118"/>
      <c r="D554" s="118"/>
      <c r="E554" s="118"/>
      <c r="F554" s="118"/>
    </row>
    <row r="555" spans="1:6" ht="13" x14ac:dyDescent="0.15">
      <c r="A555" s="118"/>
      <c r="B555" s="118"/>
      <c r="C555" s="118"/>
      <c r="D555" s="118"/>
      <c r="E555" s="118"/>
      <c r="F555" s="118"/>
    </row>
    <row r="556" spans="1:6" ht="13" x14ac:dyDescent="0.15">
      <c r="A556" s="118"/>
      <c r="B556" s="118"/>
      <c r="C556" s="118"/>
      <c r="D556" s="118"/>
      <c r="E556" s="118"/>
      <c r="F556" s="118"/>
    </row>
    <row r="557" spans="1:6" ht="13" x14ac:dyDescent="0.15">
      <c r="A557" s="118"/>
      <c r="B557" s="118"/>
      <c r="C557" s="118"/>
      <c r="D557" s="118"/>
      <c r="E557" s="118"/>
      <c r="F557" s="118"/>
    </row>
    <row r="558" spans="1:6" ht="13" x14ac:dyDescent="0.15">
      <c r="A558" s="118"/>
      <c r="B558" s="118"/>
      <c r="C558" s="118"/>
      <c r="D558" s="118"/>
      <c r="E558" s="118"/>
      <c r="F558" s="118"/>
    </row>
    <row r="559" spans="1:6" ht="13" x14ac:dyDescent="0.15">
      <c r="A559" s="118"/>
      <c r="B559" s="118"/>
      <c r="C559" s="118"/>
      <c r="D559" s="118"/>
      <c r="E559" s="118"/>
      <c r="F559" s="118"/>
    </row>
    <row r="560" spans="1:6" ht="13" x14ac:dyDescent="0.15">
      <c r="A560" s="118"/>
      <c r="B560" s="118"/>
      <c r="C560" s="118"/>
      <c r="D560" s="118"/>
      <c r="E560" s="118"/>
      <c r="F560" s="118"/>
    </row>
    <row r="561" spans="1:6" ht="13" x14ac:dyDescent="0.15">
      <c r="A561" s="118"/>
      <c r="B561" s="118"/>
      <c r="C561" s="118"/>
      <c r="D561" s="118"/>
      <c r="E561" s="118"/>
      <c r="F561" s="118"/>
    </row>
    <row r="562" spans="1:6" ht="13" x14ac:dyDescent="0.15">
      <c r="A562" s="118"/>
      <c r="B562" s="118"/>
      <c r="C562" s="118"/>
      <c r="D562" s="118"/>
      <c r="E562" s="118"/>
      <c r="F562" s="118"/>
    </row>
    <row r="563" spans="1:6" ht="13" x14ac:dyDescent="0.15">
      <c r="A563" s="118"/>
      <c r="B563" s="118"/>
      <c r="C563" s="118"/>
      <c r="D563" s="118"/>
      <c r="E563" s="118"/>
      <c r="F563" s="118"/>
    </row>
    <row r="564" spans="1:6" ht="13" x14ac:dyDescent="0.15">
      <c r="A564" s="118"/>
      <c r="B564" s="118"/>
      <c r="C564" s="118"/>
      <c r="D564" s="118"/>
      <c r="E564" s="118"/>
      <c r="F564" s="118"/>
    </row>
    <row r="565" spans="1:6" ht="13" x14ac:dyDescent="0.15">
      <c r="A565" s="118"/>
      <c r="B565" s="118"/>
      <c r="C565" s="118"/>
      <c r="D565" s="118"/>
      <c r="E565" s="118"/>
      <c r="F565" s="118"/>
    </row>
    <row r="566" spans="1:6" ht="13" x14ac:dyDescent="0.15">
      <c r="A566" s="118"/>
      <c r="B566" s="118"/>
      <c r="C566" s="118"/>
      <c r="D566" s="118"/>
      <c r="E566" s="118"/>
      <c r="F566" s="118"/>
    </row>
    <row r="567" spans="1:6" ht="13" x14ac:dyDescent="0.15">
      <c r="A567" s="118"/>
      <c r="B567" s="118"/>
      <c r="C567" s="118"/>
      <c r="D567" s="118"/>
      <c r="E567" s="118"/>
      <c r="F567" s="118"/>
    </row>
    <row r="568" spans="1:6" ht="13" x14ac:dyDescent="0.15">
      <c r="A568" s="118"/>
      <c r="B568" s="118"/>
      <c r="C568" s="118"/>
      <c r="D568" s="118"/>
      <c r="E568" s="118"/>
      <c r="F568" s="118"/>
    </row>
    <row r="569" spans="1:6" ht="13" x14ac:dyDescent="0.15">
      <c r="A569" s="118"/>
      <c r="B569" s="118"/>
      <c r="C569" s="118"/>
      <c r="D569" s="118"/>
      <c r="E569" s="118"/>
      <c r="F569" s="118"/>
    </row>
    <row r="570" spans="1:6" ht="13" x14ac:dyDescent="0.15">
      <c r="A570" s="118"/>
      <c r="B570" s="118"/>
      <c r="C570" s="118"/>
      <c r="D570" s="118"/>
      <c r="E570" s="118"/>
      <c r="F570" s="118"/>
    </row>
    <row r="571" spans="1:6" ht="13" x14ac:dyDescent="0.15">
      <c r="A571" s="118"/>
      <c r="B571" s="118"/>
      <c r="C571" s="118"/>
      <c r="D571" s="118"/>
      <c r="E571" s="118"/>
      <c r="F571" s="118"/>
    </row>
    <row r="572" spans="1:6" ht="13" x14ac:dyDescent="0.15">
      <c r="A572" s="118"/>
      <c r="B572" s="118"/>
      <c r="C572" s="118"/>
      <c r="D572" s="118"/>
      <c r="E572" s="118"/>
      <c r="F572" s="118"/>
    </row>
    <row r="573" spans="1:6" ht="13" x14ac:dyDescent="0.15">
      <c r="A573" s="118"/>
      <c r="B573" s="118"/>
      <c r="C573" s="118"/>
      <c r="D573" s="118"/>
      <c r="E573" s="118"/>
      <c r="F573" s="118"/>
    </row>
    <row r="574" spans="1:6" ht="13" x14ac:dyDescent="0.15">
      <c r="A574" s="118"/>
      <c r="B574" s="118"/>
      <c r="C574" s="118"/>
      <c r="D574" s="118"/>
      <c r="E574" s="118"/>
      <c r="F574" s="118"/>
    </row>
    <row r="575" spans="1:6" ht="13" x14ac:dyDescent="0.15">
      <c r="A575" s="118"/>
      <c r="B575" s="118"/>
      <c r="C575" s="118"/>
      <c r="D575" s="118"/>
      <c r="E575" s="118"/>
      <c r="F575" s="118"/>
    </row>
    <row r="576" spans="1:6" ht="13" x14ac:dyDescent="0.15">
      <c r="A576" s="118"/>
      <c r="B576" s="118"/>
      <c r="C576" s="118"/>
      <c r="D576" s="118"/>
      <c r="E576" s="118"/>
      <c r="F576" s="118"/>
    </row>
    <row r="577" spans="1:6" ht="13" x14ac:dyDescent="0.15">
      <c r="A577" s="118"/>
      <c r="B577" s="118"/>
      <c r="C577" s="118"/>
      <c r="D577" s="118"/>
      <c r="E577" s="118"/>
      <c r="F577" s="118"/>
    </row>
    <row r="578" spans="1:6" ht="13" x14ac:dyDescent="0.15">
      <c r="A578" s="118"/>
      <c r="B578" s="118"/>
      <c r="C578" s="118"/>
      <c r="D578" s="118"/>
      <c r="E578" s="118"/>
      <c r="F578" s="118"/>
    </row>
    <row r="579" spans="1:6" ht="13" x14ac:dyDescent="0.15">
      <c r="A579" s="118"/>
      <c r="B579" s="118"/>
      <c r="C579" s="118"/>
      <c r="D579" s="118"/>
      <c r="E579" s="118"/>
      <c r="F579" s="118"/>
    </row>
    <row r="580" spans="1:6" ht="13" x14ac:dyDescent="0.15">
      <c r="A580" s="118"/>
      <c r="B580" s="118"/>
      <c r="C580" s="118"/>
      <c r="D580" s="118"/>
      <c r="E580" s="118"/>
      <c r="F580" s="118"/>
    </row>
    <row r="581" spans="1:6" ht="13" x14ac:dyDescent="0.15">
      <c r="A581" s="118"/>
      <c r="B581" s="118"/>
      <c r="C581" s="118"/>
      <c r="D581" s="118"/>
      <c r="E581" s="118"/>
      <c r="F581" s="118"/>
    </row>
    <row r="582" spans="1:6" ht="13" x14ac:dyDescent="0.15">
      <c r="A582" s="118"/>
      <c r="B582" s="118"/>
      <c r="C582" s="118"/>
      <c r="D582" s="118"/>
      <c r="E582" s="118"/>
      <c r="F582" s="118"/>
    </row>
    <row r="583" spans="1:6" ht="13" x14ac:dyDescent="0.15">
      <c r="A583" s="118"/>
      <c r="B583" s="118"/>
      <c r="C583" s="118"/>
      <c r="D583" s="118"/>
      <c r="E583" s="118"/>
      <c r="F583" s="118"/>
    </row>
    <row r="584" spans="1:6" ht="13" x14ac:dyDescent="0.15">
      <c r="A584" s="118"/>
      <c r="B584" s="118"/>
      <c r="C584" s="118"/>
      <c r="D584" s="118"/>
      <c r="E584" s="118"/>
      <c r="F584" s="118"/>
    </row>
    <row r="585" spans="1:6" ht="13" x14ac:dyDescent="0.15">
      <c r="A585" s="118"/>
      <c r="B585" s="118"/>
      <c r="C585" s="118"/>
      <c r="D585" s="118"/>
      <c r="E585" s="118"/>
      <c r="F585" s="118"/>
    </row>
    <row r="586" spans="1:6" ht="13" x14ac:dyDescent="0.15">
      <c r="A586" s="118"/>
      <c r="B586" s="118"/>
      <c r="C586" s="118"/>
      <c r="D586" s="118"/>
      <c r="E586" s="118"/>
      <c r="F586" s="118"/>
    </row>
    <row r="587" spans="1:6" ht="13" x14ac:dyDescent="0.15">
      <c r="A587" s="118"/>
      <c r="B587" s="118"/>
      <c r="C587" s="118"/>
      <c r="D587" s="118"/>
      <c r="E587" s="118"/>
      <c r="F587" s="118"/>
    </row>
    <row r="588" spans="1:6" ht="13" x14ac:dyDescent="0.15">
      <c r="A588" s="118"/>
      <c r="B588" s="118"/>
      <c r="C588" s="118"/>
      <c r="D588" s="118"/>
      <c r="E588" s="118"/>
      <c r="F588" s="118"/>
    </row>
    <row r="589" spans="1:6" ht="13" x14ac:dyDescent="0.15">
      <c r="A589" s="118"/>
      <c r="B589" s="118"/>
      <c r="C589" s="118"/>
      <c r="D589" s="118"/>
      <c r="E589" s="118"/>
      <c r="F589" s="118"/>
    </row>
    <row r="590" spans="1:6" ht="13" x14ac:dyDescent="0.15">
      <c r="A590" s="118"/>
      <c r="B590" s="118"/>
      <c r="C590" s="118"/>
      <c r="D590" s="118"/>
      <c r="E590" s="118"/>
      <c r="F590" s="118"/>
    </row>
    <row r="591" spans="1:6" ht="13" x14ac:dyDescent="0.15">
      <c r="A591" s="118"/>
      <c r="B591" s="118"/>
      <c r="C591" s="118"/>
      <c r="D591" s="118"/>
      <c r="E591" s="118"/>
      <c r="F591" s="118"/>
    </row>
    <row r="592" spans="1:6" ht="13" x14ac:dyDescent="0.15">
      <c r="A592" s="118"/>
      <c r="B592" s="118"/>
      <c r="C592" s="118"/>
      <c r="D592" s="118"/>
      <c r="E592" s="118"/>
      <c r="F592" s="118"/>
    </row>
    <row r="593" spans="1:6" ht="13" x14ac:dyDescent="0.15">
      <c r="A593" s="118"/>
      <c r="B593" s="118"/>
      <c r="C593" s="118"/>
      <c r="D593" s="118"/>
      <c r="E593" s="118"/>
      <c r="F593" s="118"/>
    </row>
    <row r="594" spans="1:6" ht="13" x14ac:dyDescent="0.15">
      <c r="A594" s="118"/>
      <c r="B594" s="118"/>
      <c r="C594" s="118"/>
      <c r="D594" s="118"/>
      <c r="E594" s="118"/>
      <c r="F594" s="118"/>
    </row>
    <row r="595" spans="1:6" ht="13" x14ac:dyDescent="0.15">
      <c r="A595" s="118"/>
      <c r="B595" s="118"/>
      <c r="C595" s="118"/>
      <c r="D595" s="118"/>
      <c r="E595" s="118"/>
      <c r="F595" s="118"/>
    </row>
    <row r="596" spans="1:6" ht="13" x14ac:dyDescent="0.15">
      <c r="A596" s="118"/>
      <c r="B596" s="118"/>
      <c r="C596" s="118"/>
      <c r="D596" s="118"/>
      <c r="E596" s="118"/>
      <c r="F596" s="118"/>
    </row>
    <row r="597" spans="1:6" ht="13" x14ac:dyDescent="0.15">
      <c r="A597" s="118"/>
      <c r="B597" s="118"/>
      <c r="C597" s="118"/>
      <c r="D597" s="118"/>
      <c r="E597" s="118"/>
      <c r="F597" s="118"/>
    </row>
    <row r="598" spans="1:6" ht="13" x14ac:dyDescent="0.15">
      <c r="A598" s="118"/>
      <c r="B598" s="118"/>
      <c r="C598" s="118"/>
      <c r="D598" s="118"/>
      <c r="E598" s="118"/>
      <c r="F598" s="118"/>
    </row>
    <row r="599" spans="1:6" ht="13" x14ac:dyDescent="0.15">
      <c r="A599" s="118"/>
      <c r="B599" s="118"/>
      <c r="C599" s="118"/>
      <c r="D599" s="118"/>
      <c r="E599" s="118"/>
      <c r="F599" s="118"/>
    </row>
    <row r="600" spans="1:6" ht="13" x14ac:dyDescent="0.15">
      <c r="A600" s="118"/>
      <c r="B600" s="118"/>
      <c r="C600" s="118"/>
      <c r="D600" s="118"/>
      <c r="E600" s="118"/>
      <c r="F600" s="118"/>
    </row>
    <row r="601" spans="1:6" ht="13" x14ac:dyDescent="0.15">
      <c r="A601" s="118"/>
      <c r="B601" s="118"/>
      <c r="C601" s="118"/>
      <c r="D601" s="118"/>
      <c r="E601" s="118"/>
      <c r="F601" s="118"/>
    </row>
    <row r="602" spans="1:6" ht="13" x14ac:dyDescent="0.15">
      <c r="A602" s="118"/>
      <c r="B602" s="118"/>
      <c r="C602" s="118"/>
      <c r="D602" s="118"/>
      <c r="E602" s="118"/>
      <c r="F602" s="118"/>
    </row>
    <row r="603" spans="1:6" ht="13" x14ac:dyDescent="0.15">
      <c r="A603" s="118"/>
      <c r="B603" s="118"/>
      <c r="C603" s="118"/>
      <c r="D603" s="118"/>
      <c r="E603" s="118"/>
      <c r="F603" s="118"/>
    </row>
    <row r="604" spans="1:6" ht="13" x14ac:dyDescent="0.15">
      <c r="A604" s="118"/>
      <c r="B604" s="118"/>
      <c r="C604" s="118"/>
      <c r="D604" s="118"/>
      <c r="E604" s="118"/>
      <c r="F604" s="118"/>
    </row>
    <row r="605" spans="1:6" ht="13" x14ac:dyDescent="0.15">
      <c r="A605" s="118"/>
      <c r="B605" s="118"/>
      <c r="C605" s="118"/>
      <c r="D605" s="118"/>
      <c r="E605" s="118"/>
      <c r="F605" s="118"/>
    </row>
    <row r="606" spans="1:6" ht="13" x14ac:dyDescent="0.15">
      <c r="A606" s="118"/>
      <c r="B606" s="118"/>
      <c r="C606" s="118"/>
      <c r="D606" s="118"/>
      <c r="E606" s="118"/>
      <c r="F606" s="118"/>
    </row>
    <row r="607" spans="1:6" ht="13" x14ac:dyDescent="0.15">
      <c r="A607" s="118"/>
      <c r="B607" s="118"/>
      <c r="C607" s="118"/>
      <c r="D607" s="118"/>
      <c r="E607" s="118"/>
      <c r="F607" s="118"/>
    </row>
    <row r="608" spans="1:6" ht="13" x14ac:dyDescent="0.15">
      <c r="A608" s="118"/>
      <c r="B608" s="118"/>
      <c r="C608" s="118"/>
      <c r="D608" s="118"/>
      <c r="E608" s="118"/>
      <c r="F608" s="118"/>
    </row>
    <row r="609" spans="1:6" ht="13" x14ac:dyDescent="0.15">
      <c r="A609" s="118"/>
      <c r="B609" s="118"/>
      <c r="C609" s="118"/>
      <c r="D609" s="118"/>
      <c r="E609" s="118"/>
      <c r="F609" s="118"/>
    </row>
    <row r="610" spans="1:6" ht="13" x14ac:dyDescent="0.15">
      <c r="A610" s="118"/>
      <c r="B610" s="118"/>
      <c r="C610" s="118"/>
      <c r="D610" s="118"/>
      <c r="E610" s="118"/>
      <c r="F610" s="118"/>
    </row>
    <row r="611" spans="1:6" ht="13" x14ac:dyDescent="0.15">
      <c r="A611" s="118"/>
      <c r="B611" s="118"/>
      <c r="C611" s="118"/>
      <c r="D611" s="118"/>
      <c r="E611" s="118"/>
      <c r="F611" s="118"/>
    </row>
    <row r="612" spans="1:6" ht="13" x14ac:dyDescent="0.15">
      <c r="A612" s="118"/>
      <c r="B612" s="118"/>
      <c r="C612" s="118"/>
      <c r="D612" s="118"/>
      <c r="E612" s="118"/>
      <c r="F612" s="118"/>
    </row>
    <row r="613" spans="1:6" ht="13" x14ac:dyDescent="0.15">
      <c r="A613" s="118"/>
      <c r="B613" s="118"/>
      <c r="C613" s="118"/>
      <c r="D613" s="118"/>
      <c r="E613" s="118"/>
      <c r="F613" s="118"/>
    </row>
    <row r="614" spans="1:6" ht="13" x14ac:dyDescent="0.15">
      <c r="A614" s="118"/>
      <c r="B614" s="118"/>
      <c r="C614" s="118"/>
      <c r="D614" s="118"/>
      <c r="E614" s="118"/>
      <c r="F614" s="118"/>
    </row>
    <row r="615" spans="1:6" ht="13" x14ac:dyDescent="0.15">
      <c r="A615" s="118"/>
      <c r="B615" s="118"/>
      <c r="C615" s="118"/>
      <c r="D615" s="118"/>
      <c r="E615" s="118"/>
      <c r="F615" s="118"/>
    </row>
    <row r="616" spans="1:6" ht="13" x14ac:dyDescent="0.15">
      <c r="A616" s="118"/>
      <c r="B616" s="118"/>
      <c r="C616" s="118"/>
      <c r="D616" s="118"/>
      <c r="E616" s="118"/>
      <c r="F616" s="118"/>
    </row>
    <row r="617" spans="1:6" ht="13" x14ac:dyDescent="0.15">
      <c r="A617" s="118"/>
      <c r="B617" s="118"/>
      <c r="C617" s="118"/>
      <c r="D617" s="118"/>
      <c r="E617" s="118"/>
      <c r="F617" s="118"/>
    </row>
    <row r="618" spans="1:6" ht="13" x14ac:dyDescent="0.15">
      <c r="A618" s="118"/>
      <c r="B618" s="118"/>
      <c r="C618" s="118"/>
      <c r="D618" s="118"/>
      <c r="E618" s="118"/>
      <c r="F618" s="118"/>
    </row>
    <row r="619" spans="1:6" ht="13" x14ac:dyDescent="0.15">
      <c r="A619" s="118"/>
      <c r="B619" s="118"/>
      <c r="C619" s="118"/>
      <c r="D619" s="118"/>
      <c r="E619" s="118"/>
      <c r="F619" s="118"/>
    </row>
    <row r="620" spans="1:6" ht="13" x14ac:dyDescent="0.15">
      <c r="A620" s="118"/>
      <c r="B620" s="118"/>
      <c r="C620" s="118"/>
      <c r="D620" s="118"/>
      <c r="E620" s="118"/>
      <c r="F620" s="118"/>
    </row>
    <row r="621" spans="1:6" ht="13" x14ac:dyDescent="0.15">
      <c r="A621" s="118"/>
      <c r="B621" s="118"/>
      <c r="C621" s="118"/>
      <c r="D621" s="118"/>
      <c r="E621" s="118"/>
      <c r="F621" s="118"/>
    </row>
    <row r="622" spans="1:6" ht="13" x14ac:dyDescent="0.15">
      <c r="A622" s="118"/>
      <c r="B622" s="118"/>
      <c r="C622" s="118"/>
      <c r="D622" s="118"/>
      <c r="E622" s="118"/>
      <c r="F622" s="118"/>
    </row>
    <row r="623" spans="1:6" ht="13" x14ac:dyDescent="0.15">
      <c r="A623" s="118"/>
      <c r="B623" s="118"/>
      <c r="C623" s="118"/>
      <c r="D623" s="118"/>
      <c r="E623" s="118"/>
      <c r="F623" s="118"/>
    </row>
    <row r="624" spans="1:6" ht="13" x14ac:dyDescent="0.15">
      <c r="A624" s="118"/>
      <c r="B624" s="118"/>
      <c r="C624" s="118"/>
      <c r="D624" s="118"/>
      <c r="E624" s="118"/>
      <c r="F624" s="118"/>
    </row>
    <row r="625" spans="1:6" ht="13" x14ac:dyDescent="0.15">
      <c r="A625" s="118"/>
      <c r="B625" s="118"/>
      <c r="C625" s="118"/>
      <c r="D625" s="118"/>
      <c r="E625" s="118"/>
      <c r="F625" s="118"/>
    </row>
    <row r="626" spans="1:6" ht="13" x14ac:dyDescent="0.15">
      <c r="A626" s="118"/>
      <c r="B626" s="118"/>
      <c r="C626" s="118"/>
      <c r="D626" s="118"/>
      <c r="E626" s="118"/>
      <c r="F626" s="118"/>
    </row>
    <row r="627" spans="1:6" ht="13" x14ac:dyDescent="0.15">
      <c r="A627" s="118"/>
      <c r="B627" s="118"/>
      <c r="C627" s="118"/>
      <c r="D627" s="118"/>
      <c r="E627" s="118"/>
      <c r="F627" s="118"/>
    </row>
    <row r="628" spans="1:6" ht="13" x14ac:dyDescent="0.15">
      <c r="A628" s="118"/>
      <c r="B628" s="118"/>
      <c r="C628" s="118"/>
      <c r="D628" s="118"/>
      <c r="E628" s="118"/>
      <c r="F628" s="118"/>
    </row>
    <row r="629" spans="1:6" ht="13" x14ac:dyDescent="0.15">
      <c r="A629" s="118"/>
      <c r="B629" s="118"/>
      <c r="C629" s="118"/>
      <c r="D629" s="118"/>
      <c r="E629" s="118"/>
      <c r="F629" s="118"/>
    </row>
    <row r="630" spans="1:6" ht="13" x14ac:dyDescent="0.15">
      <c r="A630" s="118"/>
      <c r="B630" s="118"/>
      <c r="C630" s="118"/>
      <c r="D630" s="118"/>
      <c r="E630" s="118"/>
      <c r="F630" s="118"/>
    </row>
    <row r="631" spans="1:6" ht="13" x14ac:dyDescent="0.15">
      <c r="A631" s="118"/>
      <c r="B631" s="118"/>
      <c r="C631" s="118"/>
      <c r="D631" s="118"/>
      <c r="E631" s="118"/>
      <c r="F631" s="118"/>
    </row>
    <row r="632" spans="1:6" ht="13" x14ac:dyDescent="0.15">
      <c r="A632" s="118"/>
      <c r="B632" s="118"/>
      <c r="C632" s="118"/>
      <c r="D632" s="118"/>
      <c r="E632" s="118"/>
      <c r="F632" s="118"/>
    </row>
    <row r="633" spans="1:6" ht="13" x14ac:dyDescent="0.15">
      <c r="A633" s="118"/>
      <c r="B633" s="118"/>
      <c r="C633" s="118"/>
      <c r="D633" s="118"/>
      <c r="E633" s="118"/>
      <c r="F633" s="118"/>
    </row>
    <row r="634" spans="1:6" ht="13" x14ac:dyDescent="0.15">
      <c r="A634" s="118"/>
      <c r="B634" s="118"/>
      <c r="C634" s="118"/>
      <c r="D634" s="118"/>
      <c r="E634" s="118"/>
      <c r="F634" s="118"/>
    </row>
    <row r="635" spans="1:6" ht="13" x14ac:dyDescent="0.15">
      <c r="A635" s="118"/>
      <c r="B635" s="118"/>
      <c r="C635" s="118"/>
      <c r="D635" s="118"/>
      <c r="E635" s="118"/>
      <c r="F635" s="118"/>
    </row>
    <row r="636" spans="1:6" ht="13" x14ac:dyDescent="0.15">
      <c r="A636" s="118"/>
      <c r="B636" s="118"/>
      <c r="C636" s="118"/>
      <c r="D636" s="118"/>
      <c r="E636" s="118"/>
      <c r="F636" s="118"/>
    </row>
    <row r="637" spans="1:6" ht="13" x14ac:dyDescent="0.15">
      <c r="A637" s="118"/>
      <c r="B637" s="118"/>
      <c r="C637" s="118"/>
      <c r="D637" s="118"/>
      <c r="E637" s="118"/>
      <c r="F637" s="118"/>
    </row>
    <row r="638" spans="1:6" ht="13" x14ac:dyDescent="0.15">
      <c r="A638" s="118"/>
      <c r="B638" s="118"/>
      <c r="C638" s="118"/>
      <c r="D638" s="118"/>
      <c r="E638" s="118"/>
      <c r="F638" s="118"/>
    </row>
    <row r="639" spans="1:6" ht="13" x14ac:dyDescent="0.15">
      <c r="A639" s="118"/>
      <c r="B639" s="118"/>
      <c r="C639" s="118"/>
      <c r="D639" s="118"/>
      <c r="E639" s="118"/>
      <c r="F639" s="118"/>
    </row>
    <row r="640" spans="1:6" ht="13" x14ac:dyDescent="0.15">
      <c r="A640" s="118"/>
      <c r="B640" s="118"/>
      <c r="C640" s="118"/>
      <c r="D640" s="118"/>
      <c r="E640" s="118"/>
      <c r="F640" s="118"/>
    </row>
    <row r="641" spans="1:6" ht="13" x14ac:dyDescent="0.15">
      <c r="A641" s="118"/>
      <c r="B641" s="118"/>
      <c r="C641" s="118"/>
      <c r="D641" s="118"/>
      <c r="E641" s="118"/>
      <c r="F641" s="118"/>
    </row>
    <row r="642" spans="1:6" ht="13" x14ac:dyDescent="0.15">
      <c r="A642" s="118"/>
      <c r="B642" s="118"/>
      <c r="C642" s="118"/>
      <c r="D642" s="118"/>
      <c r="E642" s="118"/>
      <c r="F642" s="118"/>
    </row>
    <row r="643" spans="1:6" ht="13" x14ac:dyDescent="0.15">
      <c r="A643" s="118"/>
      <c r="B643" s="118"/>
      <c r="C643" s="118"/>
      <c r="D643" s="118"/>
      <c r="E643" s="118"/>
      <c r="F643" s="118"/>
    </row>
    <row r="644" spans="1:6" ht="13" x14ac:dyDescent="0.15">
      <c r="A644" s="118"/>
      <c r="B644" s="118"/>
      <c r="C644" s="118"/>
      <c r="D644" s="118"/>
      <c r="E644" s="118"/>
      <c r="F644" s="118"/>
    </row>
    <row r="645" spans="1:6" ht="13" x14ac:dyDescent="0.15">
      <c r="A645" s="118"/>
      <c r="B645" s="118"/>
      <c r="C645" s="118"/>
      <c r="D645" s="118"/>
      <c r="E645" s="118"/>
      <c r="F645" s="118"/>
    </row>
    <row r="646" spans="1:6" ht="13" x14ac:dyDescent="0.15">
      <c r="A646" s="118"/>
      <c r="B646" s="118"/>
      <c r="C646" s="118"/>
      <c r="D646" s="118"/>
      <c r="E646" s="118"/>
      <c r="F646" s="118"/>
    </row>
    <row r="647" spans="1:6" ht="13" x14ac:dyDescent="0.15">
      <c r="A647" s="118"/>
      <c r="B647" s="118"/>
      <c r="C647" s="118"/>
      <c r="D647" s="118"/>
      <c r="E647" s="118"/>
      <c r="F647" s="118"/>
    </row>
    <row r="648" spans="1:6" ht="13" x14ac:dyDescent="0.15">
      <c r="A648" s="118"/>
      <c r="B648" s="118"/>
      <c r="C648" s="118"/>
      <c r="D648" s="118"/>
      <c r="E648" s="118"/>
      <c r="F648" s="118"/>
    </row>
    <row r="649" spans="1:6" ht="13" x14ac:dyDescent="0.15">
      <c r="A649" s="118"/>
      <c r="B649" s="118"/>
      <c r="C649" s="118"/>
      <c r="D649" s="118"/>
      <c r="E649" s="118"/>
      <c r="F649" s="118"/>
    </row>
    <row r="650" spans="1:6" ht="13" x14ac:dyDescent="0.15">
      <c r="A650" s="118"/>
      <c r="B650" s="118"/>
      <c r="C650" s="118"/>
      <c r="D650" s="118"/>
      <c r="E650" s="118"/>
      <c r="F650" s="118"/>
    </row>
    <row r="651" spans="1:6" ht="13" x14ac:dyDescent="0.15">
      <c r="A651" s="118"/>
      <c r="B651" s="118"/>
      <c r="C651" s="118"/>
      <c r="D651" s="118"/>
      <c r="E651" s="118"/>
      <c r="F651" s="118"/>
    </row>
    <row r="652" spans="1:6" ht="13" x14ac:dyDescent="0.15">
      <c r="A652" s="118"/>
      <c r="B652" s="118"/>
      <c r="C652" s="118"/>
      <c r="D652" s="118"/>
      <c r="E652" s="118"/>
      <c r="F652" s="118"/>
    </row>
    <row r="653" spans="1:6" ht="13" x14ac:dyDescent="0.15">
      <c r="A653" s="118"/>
      <c r="B653" s="118"/>
      <c r="C653" s="118"/>
      <c r="D653" s="118"/>
      <c r="E653" s="118"/>
      <c r="F653" s="118"/>
    </row>
    <row r="654" spans="1:6" ht="13" x14ac:dyDescent="0.15">
      <c r="A654" s="118"/>
      <c r="B654" s="118"/>
      <c r="C654" s="118"/>
      <c r="D654" s="118"/>
      <c r="E654" s="118"/>
      <c r="F654" s="118"/>
    </row>
    <row r="655" spans="1:6" ht="13" x14ac:dyDescent="0.15">
      <c r="A655" s="118"/>
      <c r="B655" s="118"/>
      <c r="C655" s="118"/>
      <c r="D655" s="118"/>
      <c r="E655" s="118"/>
      <c r="F655" s="118"/>
    </row>
    <row r="656" spans="1:6" ht="13" x14ac:dyDescent="0.15">
      <c r="A656" s="118"/>
      <c r="B656" s="118"/>
      <c r="C656" s="118"/>
      <c r="D656" s="118"/>
      <c r="E656" s="118"/>
      <c r="F656" s="118"/>
    </row>
    <row r="657" spans="1:6" ht="13" x14ac:dyDescent="0.15">
      <c r="A657" s="118"/>
      <c r="B657" s="118"/>
      <c r="C657" s="118"/>
      <c r="D657" s="118"/>
      <c r="E657" s="118"/>
      <c r="F657" s="118"/>
    </row>
    <row r="658" spans="1:6" ht="13" x14ac:dyDescent="0.15">
      <c r="A658" s="118"/>
      <c r="B658" s="118"/>
      <c r="C658" s="118"/>
      <c r="D658" s="118"/>
      <c r="E658" s="118"/>
      <c r="F658" s="118"/>
    </row>
    <row r="659" spans="1:6" ht="13" x14ac:dyDescent="0.15">
      <c r="A659" s="118"/>
      <c r="B659" s="118"/>
      <c r="C659" s="118"/>
      <c r="D659" s="118"/>
      <c r="E659" s="118"/>
      <c r="F659" s="118"/>
    </row>
    <row r="660" spans="1:6" ht="13" x14ac:dyDescent="0.15">
      <c r="A660" s="118"/>
      <c r="B660" s="118"/>
      <c r="C660" s="118"/>
      <c r="D660" s="118"/>
      <c r="E660" s="118"/>
      <c r="F660" s="118"/>
    </row>
    <row r="661" spans="1:6" ht="13" x14ac:dyDescent="0.15">
      <c r="A661" s="118"/>
      <c r="B661" s="118"/>
      <c r="C661" s="118"/>
      <c r="D661" s="118"/>
      <c r="E661" s="118"/>
      <c r="F661" s="118"/>
    </row>
    <row r="662" spans="1:6" ht="13" x14ac:dyDescent="0.15">
      <c r="A662" s="118"/>
      <c r="B662" s="118"/>
      <c r="C662" s="118"/>
      <c r="D662" s="118"/>
      <c r="E662" s="118"/>
      <c r="F662" s="118"/>
    </row>
    <row r="663" spans="1:6" ht="13" x14ac:dyDescent="0.15">
      <c r="A663" s="118"/>
      <c r="B663" s="118"/>
      <c r="C663" s="118"/>
      <c r="D663" s="118"/>
      <c r="E663" s="118"/>
      <c r="F663" s="118"/>
    </row>
    <row r="664" spans="1:6" ht="13" x14ac:dyDescent="0.15">
      <c r="A664" s="118"/>
      <c r="B664" s="118"/>
      <c r="C664" s="118"/>
      <c r="D664" s="118"/>
      <c r="E664" s="118"/>
      <c r="F664" s="118"/>
    </row>
    <row r="665" spans="1:6" ht="13" x14ac:dyDescent="0.15">
      <c r="A665" s="118"/>
      <c r="B665" s="118"/>
      <c r="C665" s="118"/>
      <c r="D665" s="118"/>
      <c r="E665" s="118"/>
      <c r="F665" s="118"/>
    </row>
    <row r="666" spans="1:6" ht="13" x14ac:dyDescent="0.15">
      <c r="A666" s="118"/>
      <c r="B666" s="118"/>
      <c r="C666" s="118"/>
      <c r="D666" s="118"/>
      <c r="E666" s="118"/>
      <c r="F666" s="118"/>
    </row>
    <row r="667" spans="1:6" ht="13" x14ac:dyDescent="0.15">
      <c r="A667" s="118"/>
      <c r="B667" s="118"/>
      <c r="C667" s="118"/>
      <c r="D667" s="118"/>
      <c r="E667" s="118"/>
      <c r="F667" s="118"/>
    </row>
    <row r="668" spans="1:6" ht="13" x14ac:dyDescent="0.15">
      <c r="A668" s="118"/>
      <c r="B668" s="118"/>
      <c r="C668" s="118"/>
      <c r="D668" s="118"/>
      <c r="E668" s="118"/>
      <c r="F668" s="118"/>
    </row>
    <row r="669" spans="1:6" ht="13" x14ac:dyDescent="0.15">
      <c r="A669" s="118"/>
      <c r="B669" s="118"/>
      <c r="C669" s="118"/>
      <c r="D669" s="118"/>
      <c r="E669" s="118"/>
      <c r="F669" s="118"/>
    </row>
    <row r="670" spans="1:6" ht="13" x14ac:dyDescent="0.15">
      <c r="A670" s="118"/>
      <c r="B670" s="118"/>
      <c r="C670" s="118"/>
      <c r="D670" s="118"/>
      <c r="E670" s="118"/>
      <c r="F670" s="118"/>
    </row>
    <row r="671" spans="1:6" ht="13" x14ac:dyDescent="0.15">
      <c r="A671" s="118"/>
      <c r="B671" s="118"/>
      <c r="C671" s="118"/>
      <c r="D671" s="118"/>
      <c r="E671" s="118"/>
      <c r="F671" s="118"/>
    </row>
    <row r="672" spans="1:6" ht="13" x14ac:dyDescent="0.15">
      <c r="A672" s="118"/>
      <c r="B672" s="118"/>
      <c r="C672" s="118"/>
      <c r="D672" s="118"/>
      <c r="E672" s="118"/>
      <c r="F672" s="118"/>
    </row>
    <row r="673" spans="1:6" ht="13" x14ac:dyDescent="0.15">
      <c r="A673" s="118"/>
      <c r="B673" s="118"/>
      <c r="C673" s="118"/>
      <c r="D673" s="118"/>
      <c r="E673" s="118"/>
      <c r="F673" s="118"/>
    </row>
    <row r="674" spans="1:6" ht="13" x14ac:dyDescent="0.15">
      <c r="A674" s="118"/>
      <c r="B674" s="118"/>
      <c r="C674" s="118"/>
      <c r="D674" s="118"/>
      <c r="E674" s="118"/>
      <c r="F674" s="118"/>
    </row>
    <row r="675" spans="1:6" ht="13" x14ac:dyDescent="0.15">
      <c r="A675" s="118"/>
      <c r="B675" s="118"/>
      <c r="C675" s="118"/>
      <c r="D675" s="118"/>
      <c r="E675" s="118"/>
      <c r="F675" s="118"/>
    </row>
    <row r="676" spans="1:6" ht="13" x14ac:dyDescent="0.15">
      <c r="A676" s="118"/>
      <c r="B676" s="118"/>
      <c r="C676" s="118"/>
      <c r="D676" s="118"/>
      <c r="E676" s="118"/>
      <c r="F676" s="118"/>
    </row>
    <row r="677" spans="1:6" ht="13" x14ac:dyDescent="0.15">
      <c r="A677" s="118"/>
      <c r="B677" s="118"/>
      <c r="C677" s="118"/>
      <c r="D677" s="118"/>
      <c r="E677" s="118"/>
      <c r="F677" s="118"/>
    </row>
    <row r="678" spans="1:6" ht="13" x14ac:dyDescent="0.15">
      <c r="A678" s="118"/>
      <c r="B678" s="118"/>
      <c r="C678" s="118"/>
      <c r="D678" s="118"/>
      <c r="E678" s="118"/>
      <c r="F678" s="118"/>
    </row>
    <row r="679" spans="1:6" ht="13" x14ac:dyDescent="0.15">
      <c r="A679" s="118"/>
      <c r="B679" s="118"/>
      <c r="C679" s="118"/>
      <c r="D679" s="118"/>
      <c r="E679" s="118"/>
      <c r="F679" s="118"/>
    </row>
    <row r="680" spans="1:6" ht="13" x14ac:dyDescent="0.15">
      <c r="A680" s="118"/>
      <c r="B680" s="118"/>
      <c r="C680" s="118"/>
      <c r="D680" s="118"/>
      <c r="E680" s="118"/>
      <c r="F680" s="118"/>
    </row>
    <row r="681" spans="1:6" ht="13" x14ac:dyDescent="0.15">
      <c r="A681" s="118"/>
      <c r="B681" s="118"/>
      <c r="C681" s="118"/>
      <c r="D681" s="118"/>
      <c r="E681" s="118"/>
      <c r="F681" s="118"/>
    </row>
    <row r="682" spans="1:6" ht="13" x14ac:dyDescent="0.15">
      <c r="A682" s="118"/>
      <c r="B682" s="118"/>
      <c r="C682" s="118"/>
      <c r="D682" s="118"/>
      <c r="E682" s="118"/>
      <c r="F682" s="118"/>
    </row>
    <row r="683" spans="1:6" ht="13" x14ac:dyDescent="0.15">
      <c r="A683" s="118"/>
      <c r="B683" s="118"/>
      <c r="C683" s="118"/>
      <c r="D683" s="118"/>
      <c r="E683" s="118"/>
      <c r="F683" s="118"/>
    </row>
    <row r="684" spans="1:6" ht="13" x14ac:dyDescent="0.15">
      <c r="A684" s="118"/>
      <c r="B684" s="118"/>
      <c r="C684" s="118"/>
      <c r="D684" s="118"/>
      <c r="E684" s="118"/>
      <c r="F684" s="118"/>
    </row>
    <row r="685" spans="1:6" ht="13" x14ac:dyDescent="0.15">
      <c r="A685" s="118"/>
      <c r="B685" s="118"/>
      <c r="C685" s="118"/>
      <c r="D685" s="118"/>
      <c r="E685" s="118"/>
      <c r="F685" s="118"/>
    </row>
    <row r="686" spans="1:6" ht="13" x14ac:dyDescent="0.15">
      <c r="A686" s="118"/>
      <c r="B686" s="118"/>
      <c r="C686" s="118"/>
      <c r="D686" s="118"/>
      <c r="E686" s="118"/>
      <c r="F686" s="118"/>
    </row>
    <row r="687" spans="1:6" ht="13" x14ac:dyDescent="0.15">
      <c r="A687" s="118"/>
      <c r="B687" s="118"/>
      <c r="C687" s="118"/>
      <c r="D687" s="118"/>
      <c r="E687" s="118"/>
      <c r="F687" s="118"/>
    </row>
    <row r="688" spans="1:6" ht="13" x14ac:dyDescent="0.15">
      <c r="A688" s="118"/>
      <c r="B688" s="118"/>
      <c r="C688" s="118"/>
      <c r="D688" s="118"/>
      <c r="E688" s="118"/>
      <c r="F688" s="118"/>
    </row>
    <row r="689" spans="1:6" ht="13" x14ac:dyDescent="0.15">
      <c r="A689" s="118"/>
      <c r="B689" s="118"/>
      <c r="C689" s="118"/>
      <c r="D689" s="118"/>
      <c r="E689" s="118"/>
      <c r="F689" s="118"/>
    </row>
    <row r="690" spans="1:6" ht="13" x14ac:dyDescent="0.15">
      <c r="A690" s="118"/>
      <c r="B690" s="118"/>
      <c r="C690" s="118"/>
      <c r="D690" s="118"/>
      <c r="E690" s="118"/>
      <c r="F690" s="118"/>
    </row>
    <row r="691" spans="1:6" ht="13" x14ac:dyDescent="0.15">
      <c r="A691" s="118"/>
      <c r="B691" s="118"/>
      <c r="C691" s="118"/>
      <c r="D691" s="118"/>
      <c r="E691" s="118"/>
      <c r="F691" s="118"/>
    </row>
    <row r="692" spans="1:6" ht="13" x14ac:dyDescent="0.15">
      <c r="A692" s="118"/>
      <c r="B692" s="118"/>
      <c r="C692" s="118"/>
      <c r="D692" s="118"/>
      <c r="E692" s="118"/>
      <c r="F692" s="118"/>
    </row>
    <row r="693" spans="1:6" ht="13" x14ac:dyDescent="0.15">
      <c r="A693" s="118"/>
      <c r="B693" s="118"/>
      <c r="C693" s="118"/>
      <c r="D693" s="118"/>
      <c r="E693" s="118"/>
      <c r="F693" s="118"/>
    </row>
    <row r="694" spans="1:6" ht="13" x14ac:dyDescent="0.15">
      <c r="A694" s="118"/>
      <c r="B694" s="118"/>
      <c r="C694" s="118"/>
      <c r="D694" s="118"/>
      <c r="E694" s="118"/>
      <c r="F694" s="118"/>
    </row>
    <row r="695" spans="1:6" ht="13" x14ac:dyDescent="0.15">
      <c r="A695" s="118"/>
      <c r="B695" s="118"/>
      <c r="C695" s="118"/>
      <c r="D695" s="118"/>
      <c r="E695" s="118"/>
      <c r="F695" s="118"/>
    </row>
    <row r="696" spans="1:6" ht="13" x14ac:dyDescent="0.15">
      <c r="A696" s="118"/>
      <c r="B696" s="118"/>
      <c r="C696" s="118"/>
      <c r="D696" s="118"/>
      <c r="E696" s="118"/>
      <c r="F696" s="118"/>
    </row>
    <row r="697" spans="1:6" ht="13" x14ac:dyDescent="0.15">
      <c r="A697" s="118"/>
      <c r="B697" s="118"/>
      <c r="C697" s="118"/>
      <c r="D697" s="118"/>
      <c r="E697" s="118"/>
      <c r="F697" s="118"/>
    </row>
    <row r="698" spans="1:6" ht="13" x14ac:dyDescent="0.15">
      <c r="A698" s="118"/>
      <c r="B698" s="118"/>
      <c r="C698" s="118"/>
      <c r="D698" s="118"/>
      <c r="E698" s="118"/>
      <c r="F698" s="118"/>
    </row>
    <row r="699" spans="1:6" ht="13" x14ac:dyDescent="0.15">
      <c r="A699" s="118"/>
      <c r="B699" s="118"/>
      <c r="C699" s="118"/>
      <c r="D699" s="118"/>
      <c r="E699" s="118"/>
      <c r="F699" s="118"/>
    </row>
    <row r="700" spans="1:6" ht="13" x14ac:dyDescent="0.15">
      <c r="A700" s="118"/>
      <c r="B700" s="118"/>
      <c r="C700" s="118"/>
      <c r="D700" s="118"/>
      <c r="E700" s="118"/>
      <c r="F700" s="118"/>
    </row>
    <row r="701" spans="1:6" ht="13" x14ac:dyDescent="0.15">
      <c r="A701" s="118"/>
      <c r="B701" s="118"/>
      <c r="C701" s="118"/>
      <c r="D701" s="118"/>
      <c r="E701" s="118"/>
      <c r="F701" s="118"/>
    </row>
    <row r="702" spans="1:6" ht="13" x14ac:dyDescent="0.15">
      <c r="A702" s="118"/>
      <c r="B702" s="118"/>
      <c r="C702" s="118"/>
      <c r="D702" s="118"/>
      <c r="E702" s="118"/>
      <c r="F702" s="118"/>
    </row>
    <row r="703" spans="1:6" ht="13" x14ac:dyDescent="0.15">
      <c r="A703" s="118"/>
      <c r="B703" s="118"/>
      <c r="C703" s="118"/>
      <c r="D703" s="118"/>
      <c r="E703" s="118"/>
      <c r="F703" s="118"/>
    </row>
    <row r="704" spans="1:6" ht="13" x14ac:dyDescent="0.15">
      <c r="A704" s="118"/>
      <c r="B704" s="118"/>
      <c r="C704" s="118"/>
      <c r="D704" s="118"/>
      <c r="E704" s="118"/>
      <c r="F704" s="118"/>
    </row>
    <row r="705" spans="1:6" ht="13" x14ac:dyDescent="0.15">
      <c r="A705" s="118"/>
      <c r="B705" s="118"/>
      <c r="C705" s="118"/>
      <c r="D705" s="118"/>
      <c r="E705" s="118"/>
      <c r="F705" s="118"/>
    </row>
    <row r="706" spans="1:6" ht="13" x14ac:dyDescent="0.15">
      <c r="A706" s="118"/>
      <c r="B706" s="118"/>
      <c r="C706" s="118"/>
      <c r="D706" s="118"/>
      <c r="E706" s="118"/>
      <c r="F706" s="118"/>
    </row>
    <row r="707" spans="1:6" ht="13" x14ac:dyDescent="0.15">
      <c r="A707" s="118"/>
      <c r="B707" s="118"/>
      <c r="C707" s="118"/>
      <c r="D707" s="118"/>
      <c r="E707" s="118"/>
      <c r="F707" s="118"/>
    </row>
    <row r="708" spans="1:6" ht="13" x14ac:dyDescent="0.15">
      <c r="A708" s="118"/>
      <c r="B708" s="118"/>
      <c r="C708" s="118"/>
      <c r="D708" s="118"/>
      <c r="E708" s="118"/>
      <c r="F708" s="118"/>
    </row>
    <row r="709" spans="1:6" ht="13" x14ac:dyDescent="0.15">
      <c r="A709" s="118"/>
      <c r="B709" s="118"/>
      <c r="C709" s="118"/>
      <c r="D709" s="118"/>
      <c r="E709" s="118"/>
      <c r="F709" s="118"/>
    </row>
    <row r="710" spans="1:6" ht="13" x14ac:dyDescent="0.15">
      <c r="A710" s="118"/>
      <c r="B710" s="118"/>
      <c r="C710" s="118"/>
      <c r="D710" s="118"/>
      <c r="E710" s="118"/>
      <c r="F710" s="118"/>
    </row>
    <row r="711" spans="1:6" ht="13" x14ac:dyDescent="0.15">
      <c r="A711" s="118"/>
      <c r="B711" s="118"/>
      <c r="C711" s="118"/>
      <c r="D711" s="118"/>
      <c r="E711" s="118"/>
      <c r="F711" s="118"/>
    </row>
    <row r="712" spans="1:6" ht="13" x14ac:dyDescent="0.15">
      <c r="A712" s="118"/>
      <c r="B712" s="118"/>
      <c r="C712" s="118"/>
      <c r="D712" s="118"/>
      <c r="E712" s="118"/>
      <c r="F712" s="118"/>
    </row>
    <row r="713" spans="1:6" ht="13" x14ac:dyDescent="0.15">
      <c r="A713" s="118"/>
      <c r="B713" s="118"/>
      <c r="C713" s="118"/>
      <c r="D713" s="118"/>
      <c r="E713" s="118"/>
      <c r="F713" s="118"/>
    </row>
    <row r="714" spans="1:6" ht="13" x14ac:dyDescent="0.15">
      <c r="A714" s="118"/>
      <c r="B714" s="118"/>
      <c r="C714" s="118"/>
      <c r="D714" s="118"/>
      <c r="E714" s="118"/>
      <c r="F714" s="118"/>
    </row>
    <row r="715" spans="1:6" ht="13" x14ac:dyDescent="0.15">
      <c r="A715" s="118"/>
      <c r="B715" s="118"/>
      <c r="C715" s="118"/>
      <c r="D715" s="118"/>
      <c r="E715" s="118"/>
      <c r="F715" s="118"/>
    </row>
    <row r="716" spans="1:6" ht="13" x14ac:dyDescent="0.15">
      <c r="A716" s="118"/>
      <c r="B716" s="118"/>
      <c r="C716" s="118"/>
      <c r="D716" s="118"/>
      <c r="E716" s="118"/>
      <c r="F716" s="118"/>
    </row>
    <row r="717" spans="1:6" ht="13" x14ac:dyDescent="0.15">
      <c r="A717" s="118"/>
      <c r="B717" s="118"/>
      <c r="C717" s="118"/>
      <c r="D717" s="118"/>
      <c r="E717" s="118"/>
      <c r="F717" s="118"/>
    </row>
    <row r="718" spans="1:6" ht="13" x14ac:dyDescent="0.15">
      <c r="A718" s="118"/>
      <c r="B718" s="118"/>
      <c r="C718" s="118"/>
      <c r="D718" s="118"/>
      <c r="E718" s="118"/>
      <c r="F718" s="118"/>
    </row>
    <row r="719" spans="1:6" ht="13" x14ac:dyDescent="0.15">
      <c r="A719" s="118"/>
      <c r="B719" s="118"/>
      <c r="C719" s="118"/>
      <c r="D719" s="118"/>
      <c r="E719" s="118"/>
      <c r="F719" s="118"/>
    </row>
    <row r="720" spans="1:6" ht="13" x14ac:dyDescent="0.15">
      <c r="A720" s="118"/>
      <c r="B720" s="118"/>
      <c r="C720" s="118"/>
      <c r="D720" s="118"/>
      <c r="E720" s="118"/>
      <c r="F720" s="118"/>
    </row>
    <row r="721" spans="1:6" ht="13" x14ac:dyDescent="0.15">
      <c r="A721" s="118"/>
      <c r="B721" s="118"/>
      <c r="C721" s="118"/>
      <c r="D721" s="118"/>
      <c r="E721" s="118"/>
      <c r="F721" s="118"/>
    </row>
    <row r="722" spans="1:6" ht="13" x14ac:dyDescent="0.15">
      <c r="A722" s="118"/>
      <c r="B722" s="118"/>
      <c r="C722" s="118"/>
      <c r="D722" s="118"/>
      <c r="E722" s="118"/>
      <c r="F722" s="118"/>
    </row>
    <row r="723" spans="1:6" ht="13" x14ac:dyDescent="0.15">
      <c r="A723" s="118"/>
      <c r="B723" s="118"/>
      <c r="C723" s="118"/>
      <c r="D723" s="118"/>
      <c r="E723" s="118"/>
      <c r="F723" s="118"/>
    </row>
    <row r="724" spans="1:6" ht="13" x14ac:dyDescent="0.15">
      <c r="A724" s="118"/>
      <c r="B724" s="118"/>
      <c r="C724" s="118"/>
      <c r="D724" s="118"/>
      <c r="E724" s="118"/>
      <c r="F724" s="118"/>
    </row>
    <row r="725" spans="1:6" ht="13" x14ac:dyDescent="0.15">
      <c r="A725" s="118"/>
      <c r="B725" s="118"/>
      <c r="C725" s="118"/>
      <c r="D725" s="118"/>
      <c r="E725" s="118"/>
      <c r="F725" s="118"/>
    </row>
    <row r="726" spans="1:6" ht="13" x14ac:dyDescent="0.15">
      <c r="A726" s="118"/>
      <c r="B726" s="118"/>
      <c r="C726" s="118"/>
      <c r="D726" s="118"/>
      <c r="E726" s="118"/>
      <c r="F726" s="118"/>
    </row>
    <row r="727" spans="1:6" ht="13" x14ac:dyDescent="0.15">
      <c r="A727" s="118"/>
      <c r="B727" s="118"/>
      <c r="C727" s="118"/>
      <c r="D727" s="118"/>
      <c r="E727" s="118"/>
      <c r="F727" s="118"/>
    </row>
    <row r="728" spans="1:6" ht="13" x14ac:dyDescent="0.15">
      <c r="A728" s="118"/>
      <c r="B728" s="118"/>
      <c r="C728" s="118"/>
      <c r="D728" s="118"/>
      <c r="E728" s="118"/>
      <c r="F728" s="118"/>
    </row>
    <row r="729" spans="1:6" ht="13" x14ac:dyDescent="0.15">
      <c r="A729" s="118"/>
      <c r="B729" s="118"/>
      <c r="C729" s="118"/>
      <c r="D729" s="118"/>
      <c r="E729" s="118"/>
      <c r="F729" s="118"/>
    </row>
    <row r="730" spans="1:6" ht="13" x14ac:dyDescent="0.15">
      <c r="A730" s="118"/>
      <c r="B730" s="118"/>
      <c r="C730" s="118"/>
      <c r="D730" s="118"/>
      <c r="E730" s="118"/>
      <c r="F730" s="118"/>
    </row>
    <row r="731" spans="1:6" ht="13" x14ac:dyDescent="0.15">
      <c r="A731" s="118"/>
      <c r="B731" s="118"/>
      <c r="C731" s="118"/>
      <c r="D731" s="118"/>
      <c r="E731" s="118"/>
      <c r="F731" s="118"/>
    </row>
    <row r="732" spans="1:6" ht="13" x14ac:dyDescent="0.15">
      <c r="A732" s="118"/>
      <c r="B732" s="118"/>
      <c r="C732" s="118"/>
      <c r="D732" s="118"/>
      <c r="E732" s="118"/>
      <c r="F732" s="118"/>
    </row>
    <row r="733" spans="1:6" ht="13" x14ac:dyDescent="0.15">
      <c r="A733" s="118"/>
      <c r="B733" s="118"/>
      <c r="C733" s="118"/>
      <c r="D733" s="118"/>
      <c r="E733" s="118"/>
      <c r="F733" s="118"/>
    </row>
    <row r="734" spans="1:6" ht="13" x14ac:dyDescent="0.15">
      <c r="A734" s="118"/>
      <c r="B734" s="118"/>
      <c r="C734" s="118"/>
      <c r="D734" s="118"/>
      <c r="E734" s="118"/>
      <c r="F734" s="118"/>
    </row>
    <row r="735" spans="1:6" ht="13" x14ac:dyDescent="0.15">
      <c r="A735" s="118"/>
      <c r="B735" s="118"/>
      <c r="C735" s="118"/>
      <c r="D735" s="118"/>
      <c r="E735" s="118"/>
      <c r="F735" s="118"/>
    </row>
    <row r="736" spans="1:6" ht="13" x14ac:dyDescent="0.15">
      <c r="A736" s="118"/>
      <c r="B736" s="118"/>
      <c r="C736" s="118"/>
      <c r="D736" s="118"/>
      <c r="E736" s="118"/>
      <c r="F736" s="118"/>
    </row>
    <row r="737" spans="1:6" ht="13" x14ac:dyDescent="0.15">
      <c r="A737" s="118"/>
      <c r="B737" s="118"/>
      <c r="C737" s="118"/>
      <c r="D737" s="118"/>
      <c r="E737" s="118"/>
      <c r="F737" s="118"/>
    </row>
    <row r="738" spans="1:6" ht="13" x14ac:dyDescent="0.15">
      <c r="A738" s="118"/>
      <c r="B738" s="118"/>
      <c r="C738" s="118"/>
      <c r="D738" s="118"/>
      <c r="E738" s="118"/>
      <c r="F738" s="118"/>
    </row>
    <row r="739" spans="1:6" ht="13" x14ac:dyDescent="0.15">
      <c r="A739" s="118"/>
      <c r="B739" s="118"/>
      <c r="C739" s="118"/>
      <c r="D739" s="118"/>
      <c r="E739" s="118"/>
      <c r="F739" s="118"/>
    </row>
    <row r="740" spans="1:6" ht="13" x14ac:dyDescent="0.15">
      <c r="A740" s="118"/>
      <c r="B740" s="118"/>
      <c r="C740" s="118"/>
      <c r="D740" s="118"/>
      <c r="E740" s="118"/>
      <c r="F740" s="118"/>
    </row>
    <row r="741" spans="1:6" ht="13" x14ac:dyDescent="0.15">
      <c r="A741" s="118"/>
      <c r="B741" s="118"/>
      <c r="C741" s="118"/>
      <c r="D741" s="118"/>
      <c r="E741" s="118"/>
      <c r="F741" s="118"/>
    </row>
    <row r="742" spans="1:6" ht="13" x14ac:dyDescent="0.15">
      <c r="A742" s="118"/>
      <c r="B742" s="118"/>
      <c r="C742" s="118"/>
      <c r="D742" s="118"/>
      <c r="E742" s="118"/>
      <c r="F742" s="118"/>
    </row>
    <row r="743" spans="1:6" ht="13" x14ac:dyDescent="0.15">
      <c r="A743" s="118"/>
      <c r="B743" s="118"/>
      <c r="C743" s="118"/>
      <c r="D743" s="118"/>
      <c r="E743" s="118"/>
      <c r="F743" s="118"/>
    </row>
    <row r="744" spans="1:6" ht="13" x14ac:dyDescent="0.15">
      <c r="A744" s="118"/>
      <c r="B744" s="118"/>
      <c r="C744" s="118"/>
      <c r="D744" s="118"/>
      <c r="E744" s="118"/>
      <c r="F744" s="118"/>
    </row>
    <row r="745" spans="1:6" ht="13" x14ac:dyDescent="0.15">
      <c r="A745" s="118"/>
      <c r="B745" s="118"/>
      <c r="C745" s="118"/>
      <c r="D745" s="118"/>
      <c r="E745" s="118"/>
      <c r="F745" s="118"/>
    </row>
    <row r="746" spans="1:6" ht="13" x14ac:dyDescent="0.15">
      <c r="A746" s="118"/>
      <c r="B746" s="118"/>
      <c r="C746" s="118"/>
      <c r="D746" s="118"/>
      <c r="E746" s="118"/>
      <c r="F746" s="118"/>
    </row>
    <row r="747" spans="1:6" ht="13" x14ac:dyDescent="0.15">
      <c r="A747" s="118"/>
      <c r="B747" s="118"/>
      <c r="C747" s="118"/>
      <c r="D747" s="118"/>
      <c r="E747" s="118"/>
      <c r="F747" s="118"/>
    </row>
    <row r="748" spans="1:6" ht="13" x14ac:dyDescent="0.15">
      <c r="A748" s="118"/>
      <c r="B748" s="118"/>
      <c r="C748" s="118"/>
      <c r="D748" s="118"/>
      <c r="E748" s="118"/>
      <c r="F748" s="118"/>
    </row>
    <row r="749" spans="1:6" ht="13" x14ac:dyDescent="0.15">
      <c r="A749" s="118"/>
      <c r="B749" s="118"/>
      <c r="C749" s="118"/>
      <c r="D749" s="118"/>
      <c r="E749" s="118"/>
      <c r="F749" s="118"/>
    </row>
    <row r="750" spans="1:6" ht="13" x14ac:dyDescent="0.15">
      <c r="A750" s="118"/>
      <c r="B750" s="118"/>
      <c r="C750" s="118"/>
      <c r="D750" s="118"/>
      <c r="E750" s="118"/>
      <c r="F750" s="118"/>
    </row>
    <row r="751" spans="1:6" ht="13" x14ac:dyDescent="0.15">
      <c r="A751" s="118"/>
      <c r="B751" s="118"/>
      <c r="C751" s="118"/>
      <c r="D751" s="118"/>
      <c r="E751" s="118"/>
      <c r="F751" s="118"/>
    </row>
    <row r="752" spans="1:6" ht="13" x14ac:dyDescent="0.15">
      <c r="A752" s="118"/>
      <c r="B752" s="118"/>
      <c r="C752" s="118"/>
      <c r="D752" s="118"/>
      <c r="E752" s="118"/>
      <c r="F752" s="118"/>
    </row>
    <row r="753" spans="1:6" ht="13" x14ac:dyDescent="0.15">
      <c r="A753" s="118"/>
      <c r="B753" s="118"/>
      <c r="C753" s="118"/>
      <c r="D753" s="118"/>
      <c r="E753" s="118"/>
      <c r="F753" s="118"/>
    </row>
    <row r="754" spans="1:6" ht="13" x14ac:dyDescent="0.15">
      <c r="A754" s="118"/>
      <c r="B754" s="118"/>
      <c r="C754" s="118"/>
      <c r="D754" s="118"/>
      <c r="E754" s="118"/>
      <c r="F754" s="118"/>
    </row>
    <row r="755" spans="1:6" ht="13" x14ac:dyDescent="0.15">
      <c r="A755" s="118"/>
      <c r="B755" s="118"/>
      <c r="C755" s="118"/>
      <c r="D755" s="118"/>
      <c r="E755" s="118"/>
      <c r="F755" s="118"/>
    </row>
    <row r="756" spans="1:6" ht="13" x14ac:dyDescent="0.15">
      <c r="A756" s="118"/>
      <c r="B756" s="118"/>
      <c r="C756" s="118"/>
      <c r="D756" s="118"/>
      <c r="E756" s="118"/>
      <c r="F756" s="118"/>
    </row>
    <row r="757" spans="1:6" ht="13" x14ac:dyDescent="0.15">
      <c r="A757" s="118"/>
      <c r="B757" s="118"/>
      <c r="C757" s="118"/>
      <c r="D757" s="118"/>
      <c r="E757" s="118"/>
      <c r="F757" s="118"/>
    </row>
    <row r="758" spans="1:6" ht="13" x14ac:dyDescent="0.15">
      <c r="A758" s="118"/>
      <c r="B758" s="118"/>
      <c r="C758" s="118"/>
      <c r="D758" s="118"/>
      <c r="E758" s="118"/>
      <c r="F758" s="118"/>
    </row>
    <row r="759" spans="1:6" ht="13" x14ac:dyDescent="0.15">
      <c r="A759" s="118"/>
      <c r="B759" s="118"/>
      <c r="C759" s="118"/>
      <c r="D759" s="118"/>
      <c r="E759" s="118"/>
      <c r="F759" s="118"/>
    </row>
    <row r="760" spans="1:6" ht="13" x14ac:dyDescent="0.15">
      <c r="A760" s="118"/>
      <c r="B760" s="118"/>
      <c r="C760" s="118"/>
      <c r="D760" s="118"/>
      <c r="E760" s="118"/>
      <c r="F760" s="118"/>
    </row>
    <row r="761" spans="1:6" ht="13" x14ac:dyDescent="0.15">
      <c r="A761" s="118"/>
      <c r="B761" s="118"/>
      <c r="C761" s="118"/>
      <c r="D761" s="118"/>
      <c r="E761" s="118"/>
      <c r="F761" s="118"/>
    </row>
    <row r="762" spans="1:6" ht="13" x14ac:dyDescent="0.15">
      <c r="A762" s="118"/>
      <c r="B762" s="118"/>
      <c r="C762" s="118"/>
      <c r="D762" s="118"/>
      <c r="E762" s="118"/>
      <c r="F762" s="118"/>
    </row>
    <row r="763" spans="1:6" ht="13" x14ac:dyDescent="0.15">
      <c r="A763" s="118"/>
      <c r="B763" s="118"/>
      <c r="C763" s="118"/>
      <c r="D763" s="118"/>
      <c r="E763" s="118"/>
      <c r="F763" s="118"/>
    </row>
    <row r="764" spans="1:6" ht="13" x14ac:dyDescent="0.15">
      <c r="A764" s="118"/>
      <c r="B764" s="118"/>
      <c r="C764" s="118"/>
      <c r="D764" s="118"/>
      <c r="E764" s="118"/>
      <c r="F764" s="118"/>
    </row>
    <row r="765" spans="1:6" ht="13" x14ac:dyDescent="0.15">
      <c r="A765" s="118"/>
      <c r="B765" s="118"/>
      <c r="C765" s="118"/>
      <c r="D765" s="118"/>
      <c r="E765" s="118"/>
      <c r="F765" s="118"/>
    </row>
    <row r="766" spans="1:6" ht="13" x14ac:dyDescent="0.15">
      <c r="A766" s="118"/>
      <c r="B766" s="118"/>
      <c r="C766" s="118"/>
      <c r="D766" s="118"/>
      <c r="E766" s="118"/>
      <c r="F766" s="118"/>
    </row>
    <row r="767" spans="1:6" ht="13" x14ac:dyDescent="0.15">
      <c r="A767" s="118"/>
      <c r="B767" s="118"/>
      <c r="C767" s="118"/>
      <c r="D767" s="118"/>
      <c r="E767" s="118"/>
      <c r="F767" s="118"/>
    </row>
    <row r="768" spans="1:6" ht="13" x14ac:dyDescent="0.15">
      <c r="A768" s="118"/>
      <c r="B768" s="118"/>
      <c r="C768" s="118"/>
      <c r="D768" s="118"/>
      <c r="E768" s="118"/>
      <c r="F768" s="118"/>
    </row>
    <row r="769" spans="1:6" ht="13" x14ac:dyDescent="0.15">
      <c r="A769" s="118"/>
      <c r="B769" s="118"/>
      <c r="C769" s="118"/>
      <c r="D769" s="118"/>
      <c r="E769" s="118"/>
      <c r="F769" s="118"/>
    </row>
    <row r="770" spans="1:6" ht="13" x14ac:dyDescent="0.15">
      <c r="A770" s="118"/>
      <c r="B770" s="118"/>
      <c r="C770" s="118"/>
      <c r="D770" s="118"/>
      <c r="E770" s="118"/>
      <c r="F770" s="118"/>
    </row>
    <row r="771" spans="1:6" ht="13" x14ac:dyDescent="0.15">
      <c r="A771" s="118"/>
      <c r="B771" s="118"/>
      <c r="C771" s="118"/>
      <c r="D771" s="118"/>
      <c r="E771" s="118"/>
      <c r="F771" s="118"/>
    </row>
    <row r="772" spans="1:6" ht="13" x14ac:dyDescent="0.15">
      <c r="A772" s="118"/>
      <c r="B772" s="118"/>
      <c r="C772" s="118"/>
      <c r="D772" s="118"/>
      <c r="E772" s="118"/>
      <c r="F772" s="118"/>
    </row>
    <row r="773" spans="1:6" ht="13" x14ac:dyDescent="0.15">
      <c r="A773" s="118"/>
      <c r="B773" s="118"/>
      <c r="C773" s="118"/>
      <c r="D773" s="118"/>
      <c r="E773" s="118"/>
      <c r="F773" s="118"/>
    </row>
    <row r="774" spans="1:6" ht="13" x14ac:dyDescent="0.15">
      <c r="A774" s="118"/>
      <c r="B774" s="118"/>
      <c r="C774" s="118"/>
      <c r="D774" s="118"/>
      <c r="E774" s="118"/>
      <c r="F774" s="118"/>
    </row>
    <row r="775" spans="1:6" ht="13" x14ac:dyDescent="0.15">
      <c r="A775" s="118"/>
      <c r="B775" s="118"/>
      <c r="C775" s="118"/>
      <c r="D775" s="118"/>
      <c r="E775" s="118"/>
      <c r="F775" s="118"/>
    </row>
    <row r="776" spans="1:6" ht="13" x14ac:dyDescent="0.15">
      <c r="A776" s="118"/>
      <c r="B776" s="118"/>
      <c r="C776" s="118"/>
      <c r="D776" s="118"/>
      <c r="E776" s="118"/>
      <c r="F776" s="118"/>
    </row>
    <row r="777" spans="1:6" ht="13" x14ac:dyDescent="0.15">
      <c r="A777" s="118"/>
      <c r="B777" s="118"/>
      <c r="C777" s="118"/>
      <c r="D777" s="118"/>
      <c r="E777" s="118"/>
      <c r="F777" s="118"/>
    </row>
    <row r="778" spans="1:6" ht="13" x14ac:dyDescent="0.15">
      <c r="A778" s="118"/>
      <c r="B778" s="118"/>
      <c r="C778" s="118"/>
      <c r="D778" s="118"/>
      <c r="E778" s="118"/>
      <c r="F778" s="118"/>
    </row>
    <row r="779" spans="1:6" ht="13" x14ac:dyDescent="0.15">
      <c r="A779" s="118"/>
      <c r="B779" s="118"/>
      <c r="C779" s="118"/>
      <c r="D779" s="118"/>
      <c r="E779" s="118"/>
      <c r="F779" s="118"/>
    </row>
    <row r="780" spans="1:6" ht="13" x14ac:dyDescent="0.15">
      <c r="A780" s="118"/>
      <c r="B780" s="118"/>
      <c r="C780" s="118"/>
      <c r="D780" s="118"/>
      <c r="E780" s="118"/>
      <c r="F780" s="118"/>
    </row>
    <row r="781" spans="1:6" ht="13" x14ac:dyDescent="0.15">
      <c r="A781" s="118"/>
      <c r="B781" s="118"/>
      <c r="C781" s="118"/>
      <c r="D781" s="118"/>
      <c r="E781" s="118"/>
      <c r="F781" s="118"/>
    </row>
    <row r="782" spans="1:6" ht="13" x14ac:dyDescent="0.15">
      <c r="A782" s="118"/>
      <c r="B782" s="118"/>
      <c r="C782" s="118"/>
      <c r="D782" s="118"/>
      <c r="E782" s="118"/>
      <c r="F782" s="118"/>
    </row>
    <row r="783" spans="1:6" ht="13" x14ac:dyDescent="0.15">
      <c r="A783" s="118"/>
      <c r="B783" s="118"/>
      <c r="C783" s="118"/>
      <c r="D783" s="118"/>
      <c r="E783" s="118"/>
      <c r="F783" s="118"/>
    </row>
    <row r="784" spans="1:6" ht="13" x14ac:dyDescent="0.15">
      <c r="A784" s="118"/>
      <c r="B784" s="118"/>
      <c r="C784" s="118"/>
      <c r="D784" s="118"/>
      <c r="E784" s="118"/>
      <c r="F784" s="118"/>
    </row>
    <row r="785" spans="1:6" ht="13" x14ac:dyDescent="0.15">
      <c r="A785" s="118"/>
      <c r="B785" s="118"/>
      <c r="C785" s="118"/>
      <c r="D785" s="118"/>
      <c r="E785" s="118"/>
      <c r="F785" s="118"/>
    </row>
    <row r="786" spans="1:6" ht="13" x14ac:dyDescent="0.15">
      <c r="A786" s="118"/>
      <c r="B786" s="118"/>
      <c r="C786" s="118"/>
      <c r="D786" s="118"/>
      <c r="E786" s="118"/>
      <c r="F786" s="118"/>
    </row>
    <row r="787" spans="1:6" ht="13" x14ac:dyDescent="0.15">
      <c r="A787" s="118"/>
      <c r="B787" s="118"/>
      <c r="C787" s="118"/>
      <c r="D787" s="118"/>
      <c r="E787" s="118"/>
      <c r="F787" s="118"/>
    </row>
    <row r="788" spans="1:6" ht="13" x14ac:dyDescent="0.15">
      <c r="A788" s="118"/>
      <c r="B788" s="118"/>
      <c r="C788" s="118"/>
      <c r="D788" s="118"/>
      <c r="E788" s="118"/>
      <c r="F788" s="118"/>
    </row>
    <row r="789" spans="1:6" ht="13" x14ac:dyDescent="0.15">
      <c r="A789" s="118"/>
      <c r="B789" s="118"/>
      <c r="C789" s="118"/>
      <c r="D789" s="118"/>
      <c r="E789" s="118"/>
      <c r="F789" s="118"/>
    </row>
    <row r="790" spans="1:6" ht="13" x14ac:dyDescent="0.15">
      <c r="A790" s="118"/>
      <c r="B790" s="118"/>
      <c r="C790" s="118"/>
      <c r="D790" s="118"/>
      <c r="E790" s="118"/>
      <c r="F790" s="118"/>
    </row>
    <row r="791" spans="1:6" ht="13" x14ac:dyDescent="0.15">
      <c r="A791" s="118"/>
      <c r="B791" s="118"/>
      <c r="C791" s="118"/>
      <c r="D791" s="118"/>
      <c r="E791" s="118"/>
      <c r="F791" s="118"/>
    </row>
    <row r="792" spans="1:6" ht="13" x14ac:dyDescent="0.15">
      <c r="A792" s="118"/>
      <c r="B792" s="118"/>
      <c r="C792" s="118"/>
      <c r="D792" s="118"/>
      <c r="E792" s="118"/>
      <c r="F792" s="118"/>
    </row>
    <row r="793" spans="1:6" ht="13" x14ac:dyDescent="0.15">
      <c r="A793" s="118"/>
      <c r="B793" s="118"/>
      <c r="C793" s="118"/>
      <c r="D793" s="118"/>
      <c r="E793" s="118"/>
      <c r="F793" s="118"/>
    </row>
    <row r="794" spans="1:6" ht="13" x14ac:dyDescent="0.15">
      <c r="A794" s="118"/>
      <c r="B794" s="118"/>
      <c r="C794" s="118"/>
      <c r="D794" s="118"/>
      <c r="E794" s="118"/>
      <c r="F794" s="118"/>
    </row>
    <row r="795" spans="1:6" ht="13" x14ac:dyDescent="0.15">
      <c r="A795" s="118"/>
      <c r="B795" s="118"/>
      <c r="C795" s="118"/>
      <c r="D795" s="118"/>
      <c r="E795" s="118"/>
      <c r="F795" s="118"/>
    </row>
    <row r="796" spans="1:6" ht="13" x14ac:dyDescent="0.15">
      <c r="A796" s="118"/>
      <c r="B796" s="118"/>
      <c r="C796" s="118"/>
      <c r="D796" s="118"/>
      <c r="E796" s="118"/>
      <c r="F796" s="118"/>
    </row>
    <row r="797" spans="1:6" ht="13" x14ac:dyDescent="0.15">
      <c r="A797" s="118"/>
      <c r="B797" s="118"/>
      <c r="C797" s="118"/>
      <c r="D797" s="118"/>
      <c r="E797" s="118"/>
      <c r="F797" s="118"/>
    </row>
    <row r="798" spans="1:6" ht="13" x14ac:dyDescent="0.15">
      <c r="A798" s="118"/>
      <c r="B798" s="118"/>
      <c r="C798" s="118"/>
      <c r="D798" s="118"/>
      <c r="E798" s="118"/>
      <c r="F798" s="118"/>
    </row>
    <row r="799" spans="1:6" ht="13" x14ac:dyDescent="0.15">
      <c r="A799" s="118"/>
      <c r="B799" s="118"/>
      <c r="C799" s="118"/>
      <c r="D799" s="118"/>
      <c r="E799" s="118"/>
      <c r="F799" s="118"/>
    </row>
    <row r="800" spans="1:6" ht="13" x14ac:dyDescent="0.15">
      <c r="A800" s="118"/>
      <c r="B800" s="118"/>
      <c r="C800" s="118"/>
      <c r="D800" s="118"/>
      <c r="E800" s="118"/>
      <c r="F800" s="118"/>
    </row>
    <row r="801" spans="1:6" ht="13" x14ac:dyDescent="0.15">
      <c r="A801" s="118"/>
      <c r="B801" s="118"/>
      <c r="C801" s="118"/>
      <c r="D801" s="118"/>
      <c r="E801" s="118"/>
      <c r="F801" s="118"/>
    </row>
    <row r="802" spans="1:6" ht="13" x14ac:dyDescent="0.15">
      <c r="A802" s="118"/>
      <c r="B802" s="118"/>
      <c r="C802" s="118"/>
      <c r="D802" s="118"/>
      <c r="E802" s="118"/>
      <c r="F802" s="118"/>
    </row>
    <row r="803" spans="1:6" ht="13" x14ac:dyDescent="0.15">
      <c r="A803" s="118"/>
      <c r="B803" s="118"/>
      <c r="C803" s="118"/>
      <c r="D803" s="118"/>
      <c r="E803" s="118"/>
      <c r="F803" s="118"/>
    </row>
    <row r="804" spans="1:6" ht="13" x14ac:dyDescent="0.15">
      <c r="A804" s="118"/>
      <c r="B804" s="118"/>
      <c r="C804" s="118"/>
      <c r="D804" s="118"/>
      <c r="E804" s="118"/>
      <c r="F804" s="118"/>
    </row>
    <row r="805" spans="1:6" ht="13" x14ac:dyDescent="0.15">
      <c r="A805" s="118"/>
      <c r="B805" s="118"/>
      <c r="C805" s="118"/>
      <c r="D805" s="118"/>
      <c r="E805" s="118"/>
      <c r="F805" s="118"/>
    </row>
    <row r="806" spans="1:6" ht="13" x14ac:dyDescent="0.15">
      <c r="A806" s="118"/>
      <c r="B806" s="118"/>
      <c r="C806" s="118"/>
      <c r="D806" s="118"/>
      <c r="E806" s="118"/>
      <c r="F806" s="118"/>
    </row>
    <row r="807" spans="1:6" ht="13" x14ac:dyDescent="0.15">
      <c r="A807" s="118"/>
      <c r="B807" s="118"/>
      <c r="C807" s="118"/>
      <c r="D807" s="118"/>
      <c r="E807" s="118"/>
      <c r="F807" s="118"/>
    </row>
    <row r="808" spans="1:6" ht="13" x14ac:dyDescent="0.15">
      <c r="A808" s="118"/>
      <c r="B808" s="118"/>
      <c r="C808" s="118"/>
      <c r="D808" s="118"/>
      <c r="E808" s="118"/>
      <c r="F808" s="118"/>
    </row>
    <row r="809" spans="1:6" ht="13" x14ac:dyDescent="0.15">
      <c r="A809" s="118"/>
      <c r="B809" s="118"/>
      <c r="C809" s="118"/>
      <c r="D809" s="118"/>
      <c r="E809" s="118"/>
      <c r="F809" s="118"/>
    </row>
    <row r="810" spans="1:6" ht="13" x14ac:dyDescent="0.15">
      <c r="A810" s="118"/>
      <c r="B810" s="118"/>
      <c r="C810" s="118"/>
      <c r="D810" s="118"/>
      <c r="E810" s="118"/>
      <c r="F810" s="118"/>
    </row>
    <row r="811" spans="1:6" ht="13" x14ac:dyDescent="0.15">
      <c r="A811" s="118"/>
      <c r="B811" s="118"/>
      <c r="C811" s="118"/>
      <c r="D811" s="118"/>
      <c r="E811" s="118"/>
      <c r="F811" s="118"/>
    </row>
    <row r="812" spans="1:6" ht="13" x14ac:dyDescent="0.15">
      <c r="A812" s="118"/>
      <c r="B812" s="118"/>
      <c r="C812" s="118"/>
      <c r="D812" s="118"/>
      <c r="E812" s="118"/>
      <c r="F812" s="118"/>
    </row>
    <row r="813" spans="1:6" ht="13" x14ac:dyDescent="0.15">
      <c r="A813" s="118"/>
      <c r="B813" s="118"/>
      <c r="C813" s="118"/>
      <c r="D813" s="118"/>
      <c r="E813" s="118"/>
      <c r="F813" s="118"/>
    </row>
    <row r="814" spans="1:6" ht="13" x14ac:dyDescent="0.15">
      <c r="A814" s="118"/>
      <c r="B814" s="118"/>
      <c r="C814" s="118"/>
      <c r="D814" s="118"/>
      <c r="E814" s="118"/>
      <c r="F814" s="118"/>
    </row>
    <row r="815" spans="1:6" ht="13" x14ac:dyDescent="0.15">
      <c r="A815" s="118"/>
      <c r="B815" s="118"/>
      <c r="C815" s="118"/>
      <c r="D815" s="118"/>
      <c r="E815" s="118"/>
      <c r="F815" s="118"/>
    </row>
    <row r="816" spans="1:6" ht="13" x14ac:dyDescent="0.15">
      <c r="A816" s="118"/>
      <c r="B816" s="118"/>
      <c r="C816" s="118"/>
      <c r="D816" s="118"/>
      <c r="E816" s="118"/>
      <c r="F816" s="118"/>
    </row>
    <row r="817" spans="1:6" ht="13" x14ac:dyDescent="0.15">
      <c r="A817" s="118"/>
      <c r="B817" s="118"/>
      <c r="C817" s="118"/>
      <c r="D817" s="118"/>
      <c r="E817" s="118"/>
      <c r="F817" s="118"/>
    </row>
    <row r="818" spans="1:6" ht="13" x14ac:dyDescent="0.15">
      <c r="A818" s="118"/>
      <c r="B818" s="118"/>
      <c r="C818" s="118"/>
      <c r="D818" s="118"/>
      <c r="E818" s="118"/>
      <c r="F818" s="118"/>
    </row>
    <row r="819" spans="1:6" ht="13" x14ac:dyDescent="0.15">
      <c r="A819" s="118"/>
      <c r="B819" s="118"/>
      <c r="C819" s="118"/>
      <c r="D819" s="118"/>
      <c r="E819" s="118"/>
      <c r="F819" s="118"/>
    </row>
    <row r="820" spans="1:6" ht="13" x14ac:dyDescent="0.15">
      <c r="A820" s="118"/>
      <c r="B820" s="118"/>
      <c r="C820" s="118"/>
      <c r="D820" s="118"/>
      <c r="E820" s="118"/>
      <c r="F820" s="118"/>
    </row>
    <row r="821" spans="1:6" ht="13" x14ac:dyDescent="0.15">
      <c r="A821" s="118"/>
      <c r="B821" s="118"/>
      <c r="C821" s="118"/>
      <c r="D821" s="118"/>
      <c r="E821" s="118"/>
      <c r="F821" s="118"/>
    </row>
    <row r="822" spans="1:6" ht="13" x14ac:dyDescent="0.15">
      <c r="A822" s="118"/>
      <c r="B822" s="118"/>
      <c r="C822" s="118"/>
      <c r="D822" s="118"/>
      <c r="E822" s="118"/>
      <c r="F822" s="118"/>
    </row>
    <row r="823" spans="1:6" ht="13" x14ac:dyDescent="0.15">
      <c r="A823" s="118"/>
      <c r="B823" s="118"/>
      <c r="C823" s="118"/>
      <c r="D823" s="118"/>
      <c r="E823" s="118"/>
      <c r="F823" s="118"/>
    </row>
    <row r="824" spans="1:6" ht="13" x14ac:dyDescent="0.15">
      <c r="A824" s="118"/>
      <c r="B824" s="118"/>
      <c r="C824" s="118"/>
      <c r="D824" s="118"/>
      <c r="E824" s="118"/>
      <c r="F824" s="118"/>
    </row>
    <row r="825" spans="1:6" ht="13" x14ac:dyDescent="0.15">
      <c r="A825" s="118"/>
      <c r="B825" s="118"/>
      <c r="C825" s="118"/>
      <c r="D825" s="118"/>
      <c r="E825" s="118"/>
      <c r="F825" s="118"/>
    </row>
    <row r="826" spans="1:6" ht="13" x14ac:dyDescent="0.15">
      <c r="A826" s="118"/>
      <c r="B826" s="118"/>
      <c r="C826" s="118"/>
      <c r="D826" s="118"/>
      <c r="E826" s="118"/>
      <c r="F826" s="118"/>
    </row>
    <row r="827" spans="1:6" ht="13" x14ac:dyDescent="0.15">
      <c r="A827" s="118"/>
      <c r="B827" s="118"/>
      <c r="C827" s="118"/>
      <c r="D827" s="118"/>
      <c r="E827" s="118"/>
      <c r="F827" s="118"/>
    </row>
    <row r="828" spans="1:6" ht="13" x14ac:dyDescent="0.15">
      <c r="A828" s="118"/>
      <c r="B828" s="118"/>
      <c r="C828" s="118"/>
      <c r="D828" s="118"/>
      <c r="E828" s="118"/>
      <c r="F828" s="118"/>
    </row>
    <row r="829" spans="1:6" ht="13" x14ac:dyDescent="0.15">
      <c r="A829" s="118"/>
      <c r="B829" s="118"/>
      <c r="C829" s="118"/>
      <c r="D829" s="118"/>
      <c r="E829" s="118"/>
      <c r="F829" s="118"/>
    </row>
    <row r="830" spans="1:6" ht="13" x14ac:dyDescent="0.15">
      <c r="A830" s="118"/>
      <c r="B830" s="118"/>
      <c r="C830" s="118"/>
      <c r="D830" s="118"/>
      <c r="E830" s="118"/>
      <c r="F830" s="118"/>
    </row>
    <row r="831" spans="1:6" ht="13" x14ac:dyDescent="0.15">
      <c r="A831" s="118"/>
      <c r="B831" s="118"/>
      <c r="C831" s="118"/>
      <c r="D831" s="118"/>
      <c r="E831" s="118"/>
      <c r="F831" s="118"/>
    </row>
    <row r="832" spans="1:6" ht="13" x14ac:dyDescent="0.15">
      <c r="A832" s="118"/>
      <c r="B832" s="118"/>
      <c r="C832" s="118"/>
      <c r="D832" s="118"/>
      <c r="E832" s="118"/>
      <c r="F832" s="118"/>
    </row>
    <row r="833" spans="1:6" ht="13" x14ac:dyDescent="0.15">
      <c r="A833" s="118"/>
      <c r="B833" s="118"/>
      <c r="C833" s="118"/>
      <c r="D833" s="118"/>
      <c r="E833" s="118"/>
      <c r="F833" s="118"/>
    </row>
    <row r="834" spans="1:6" ht="13" x14ac:dyDescent="0.15">
      <c r="A834" s="118"/>
      <c r="B834" s="118"/>
      <c r="C834" s="118"/>
      <c r="D834" s="118"/>
      <c r="E834" s="118"/>
      <c r="F834" s="118"/>
    </row>
    <row r="835" spans="1:6" ht="13" x14ac:dyDescent="0.15">
      <c r="A835" s="118"/>
      <c r="B835" s="118"/>
      <c r="C835" s="118"/>
      <c r="D835" s="118"/>
      <c r="E835" s="118"/>
      <c r="F835" s="118"/>
    </row>
    <row r="836" spans="1:6" ht="13" x14ac:dyDescent="0.15">
      <c r="A836" s="118"/>
      <c r="B836" s="118"/>
      <c r="C836" s="118"/>
      <c r="D836" s="118"/>
      <c r="E836" s="118"/>
      <c r="F836" s="118"/>
    </row>
    <row r="837" spans="1:6" ht="13" x14ac:dyDescent="0.15">
      <c r="A837" s="118"/>
      <c r="B837" s="118"/>
      <c r="C837" s="118"/>
      <c r="D837" s="118"/>
      <c r="E837" s="118"/>
      <c r="F837" s="118"/>
    </row>
    <row r="838" spans="1:6" ht="13" x14ac:dyDescent="0.15">
      <c r="A838" s="118"/>
      <c r="B838" s="118"/>
      <c r="C838" s="118"/>
      <c r="D838" s="118"/>
      <c r="E838" s="118"/>
      <c r="F838" s="118"/>
    </row>
    <row r="839" spans="1:6" ht="13" x14ac:dyDescent="0.15">
      <c r="A839" s="118"/>
      <c r="B839" s="118"/>
      <c r="C839" s="118"/>
      <c r="D839" s="118"/>
      <c r="E839" s="118"/>
      <c r="F839" s="118"/>
    </row>
    <row r="840" spans="1:6" ht="13" x14ac:dyDescent="0.15">
      <c r="A840" s="118"/>
      <c r="B840" s="118"/>
      <c r="C840" s="118"/>
      <c r="D840" s="118"/>
      <c r="E840" s="118"/>
      <c r="F840" s="118"/>
    </row>
    <row r="841" spans="1:6" ht="13" x14ac:dyDescent="0.15">
      <c r="A841" s="118"/>
      <c r="B841" s="118"/>
      <c r="C841" s="118"/>
      <c r="D841" s="118"/>
      <c r="E841" s="118"/>
      <c r="F841" s="118"/>
    </row>
    <row r="842" spans="1:6" ht="13" x14ac:dyDescent="0.15">
      <c r="A842" s="118"/>
      <c r="B842" s="118"/>
      <c r="C842" s="118"/>
      <c r="D842" s="118"/>
      <c r="E842" s="118"/>
      <c r="F842" s="118"/>
    </row>
    <row r="843" spans="1:6" ht="13" x14ac:dyDescent="0.15">
      <c r="A843" s="118"/>
      <c r="B843" s="118"/>
      <c r="C843" s="118"/>
      <c r="D843" s="118"/>
      <c r="E843" s="118"/>
      <c r="F843" s="118"/>
    </row>
    <row r="844" spans="1:6" ht="13" x14ac:dyDescent="0.15">
      <c r="A844" s="118"/>
      <c r="B844" s="118"/>
      <c r="C844" s="118"/>
      <c r="D844" s="118"/>
      <c r="E844" s="118"/>
      <c r="F844" s="118"/>
    </row>
    <row r="845" spans="1:6" ht="13" x14ac:dyDescent="0.15">
      <c r="A845" s="118"/>
      <c r="B845" s="118"/>
      <c r="C845" s="118"/>
      <c r="D845" s="118"/>
      <c r="E845" s="118"/>
      <c r="F845" s="118"/>
    </row>
    <row r="846" spans="1:6" ht="13" x14ac:dyDescent="0.15">
      <c r="A846" s="118"/>
      <c r="B846" s="118"/>
      <c r="C846" s="118"/>
      <c r="D846" s="118"/>
      <c r="E846" s="118"/>
      <c r="F846" s="118"/>
    </row>
    <row r="847" spans="1:6" ht="13" x14ac:dyDescent="0.15">
      <c r="A847" s="118"/>
      <c r="B847" s="118"/>
      <c r="C847" s="118"/>
      <c r="D847" s="118"/>
      <c r="E847" s="118"/>
      <c r="F847" s="118"/>
    </row>
    <row r="848" spans="1:6" ht="13" x14ac:dyDescent="0.15">
      <c r="A848" s="118"/>
      <c r="B848" s="118"/>
      <c r="C848" s="118"/>
      <c r="D848" s="118"/>
      <c r="E848" s="118"/>
      <c r="F848" s="118"/>
    </row>
    <row r="849" spans="1:6" ht="13" x14ac:dyDescent="0.15">
      <c r="A849" s="118"/>
      <c r="B849" s="118"/>
      <c r="C849" s="118"/>
      <c r="D849" s="118"/>
      <c r="E849" s="118"/>
      <c r="F849" s="118"/>
    </row>
    <row r="850" spans="1:6" ht="13" x14ac:dyDescent="0.15">
      <c r="A850" s="118"/>
      <c r="B850" s="118"/>
      <c r="C850" s="118"/>
      <c r="D850" s="118"/>
      <c r="E850" s="118"/>
      <c r="F850" s="118"/>
    </row>
    <row r="851" spans="1:6" ht="13" x14ac:dyDescent="0.15">
      <c r="A851" s="118"/>
      <c r="B851" s="118"/>
      <c r="C851" s="118"/>
      <c r="D851" s="118"/>
      <c r="E851" s="118"/>
      <c r="F851" s="118"/>
    </row>
    <row r="852" spans="1:6" ht="13" x14ac:dyDescent="0.15">
      <c r="A852" s="118"/>
      <c r="B852" s="118"/>
      <c r="C852" s="118"/>
      <c r="D852" s="118"/>
      <c r="E852" s="118"/>
      <c r="F852" s="118"/>
    </row>
    <row r="853" spans="1:6" ht="13" x14ac:dyDescent="0.15">
      <c r="A853" s="118"/>
      <c r="B853" s="118"/>
      <c r="C853" s="118"/>
      <c r="D853" s="118"/>
      <c r="E853" s="118"/>
      <c r="F853" s="118"/>
    </row>
    <row r="854" spans="1:6" ht="13" x14ac:dyDescent="0.15">
      <c r="A854" s="118"/>
      <c r="B854" s="118"/>
      <c r="C854" s="118"/>
      <c r="D854" s="118"/>
      <c r="E854" s="118"/>
      <c r="F854" s="118"/>
    </row>
    <row r="855" spans="1:6" ht="13" x14ac:dyDescent="0.15">
      <c r="A855" s="118"/>
      <c r="B855" s="118"/>
      <c r="C855" s="118"/>
      <c r="D855" s="118"/>
      <c r="E855" s="118"/>
      <c r="F855" s="118"/>
    </row>
    <row r="856" spans="1:6" ht="13" x14ac:dyDescent="0.15">
      <c r="A856" s="118"/>
      <c r="B856" s="118"/>
      <c r="C856" s="118"/>
      <c r="D856" s="118"/>
      <c r="E856" s="118"/>
      <c r="F856" s="118"/>
    </row>
    <row r="857" spans="1:6" ht="13" x14ac:dyDescent="0.15">
      <c r="A857" s="118"/>
      <c r="B857" s="118"/>
      <c r="C857" s="118"/>
      <c r="D857" s="118"/>
      <c r="E857" s="118"/>
      <c r="F857" s="118"/>
    </row>
    <row r="858" spans="1:6" ht="13" x14ac:dyDescent="0.15">
      <c r="A858" s="118"/>
      <c r="B858" s="118"/>
      <c r="C858" s="118"/>
      <c r="D858" s="118"/>
      <c r="E858" s="118"/>
      <c r="F858" s="118"/>
    </row>
    <row r="859" spans="1:6" ht="13" x14ac:dyDescent="0.15">
      <c r="A859" s="118"/>
      <c r="B859" s="118"/>
      <c r="C859" s="118"/>
      <c r="D859" s="118"/>
      <c r="E859" s="118"/>
      <c r="F859" s="118"/>
    </row>
    <row r="860" spans="1:6" ht="13" x14ac:dyDescent="0.15">
      <c r="A860" s="118"/>
      <c r="B860" s="118"/>
      <c r="C860" s="118"/>
      <c r="D860" s="118"/>
      <c r="E860" s="118"/>
      <c r="F860" s="118"/>
    </row>
    <row r="861" spans="1:6" ht="13" x14ac:dyDescent="0.15">
      <c r="A861" s="118"/>
      <c r="B861" s="118"/>
      <c r="C861" s="118"/>
      <c r="D861" s="118"/>
      <c r="E861" s="118"/>
      <c r="F861" s="118"/>
    </row>
    <row r="862" spans="1:6" ht="13" x14ac:dyDescent="0.15">
      <c r="A862" s="118"/>
      <c r="B862" s="118"/>
      <c r="C862" s="118"/>
      <c r="D862" s="118"/>
      <c r="E862" s="118"/>
      <c r="F862" s="118"/>
    </row>
    <row r="863" spans="1:6" ht="13" x14ac:dyDescent="0.15">
      <c r="A863" s="118"/>
      <c r="B863" s="118"/>
      <c r="C863" s="118"/>
      <c r="D863" s="118"/>
      <c r="E863" s="118"/>
      <c r="F863" s="118"/>
    </row>
    <row r="864" spans="1:6" ht="13" x14ac:dyDescent="0.15">
      <c r="A864" s="118"/>
      <c r="B864" s="118"/>
      <c r="C864" s="118"/>
      <c r="D864" s="118"/>
      <c r="E864" s="118"/>
      <c r="F864" s="118"/>
    </row>
    <row r="865" spans="1:6" ht="13" x14ac:dyDescent="0.15">
      <c r="A865" s="118"/>
      <c r="B865" s="118"/>
      <c r="C865" s="118"/>
      <c r="D865" s="118"/>
      <c r="E865" s="118"/>
      <c r="F865" s="118"/>
    </row>
    <row r="866" spans="1:6" ht="13" x14ac:dyDescent="0.15">
      <c r="A866" s="118"/>
      <c r="B866" s="118"/>
      <c r="C866" s="118"/>
      <c r="D866" s="118"/>
      <c r="E866" s="118"/>
      <c r="F866" s="118"/>
    </row>
    <row r="867" spans="1:6" ht="13" x14ac:dyDescent="0.15">
      <c r="A867" s="118"/>
      <c r="B867" s="118"/>
      <c r="C867" s="118"/>
      <c r="D867" s="118"/>
      <c r="E867" s="118"/>
      <c r="F867" s="118"/>
    </row>
    <row r="868" spans="1:6" ht="13" x14ac:dyDescent="0.15">
      <c r="A868" s="118"/>
      <c r="B868" s="118"/>
      <c r="C868" s="118"/>
      <c r="D868" s="118"/>
      <c r="E868" s="118"/>
      <c r="F868" s="118"/>
    </row>
    <row r="869" spans="1:6" ht="13" x14ac:dyDescent="0.15">
      <c r="A869" s="118"/>
      <c r="B869" s="118"/>
      <c r="C869" s="118"/>
      <c r="D869" s="118"/>
      <c r="E869" s="118"/>
      <c r="F869" s="118"/>
    </row>
    <row r="870" spans="1:6" ht="13" x14ac:dyDescent="0.15">
      <c r="A870" s="118"/>
      <c r="B870" s="118"/>
      <c r="C870" s="118"/>
      <c r="D870" s="118"/>
      <c r="E870" s="118"/>
      <c r="F870" s="118"/>
    </row>
    <row r="871" spans="1:6" ht="13" x14ac:dyDescent="0.15">
      <c r="A871" s="118"/>
      <c r="B871" s="118"/>
      <c r="C871" s="118"/>
      <c r="D871" s="118"/>
      <c r="E871" s="118"/>
      <c r="F871" s="118"/>
    </row>
    <row r="872" spans="1:6" ht="13" x14ac:dyDescent="0.15">
      <c r="A872" s="118"/>
      <c r="B872" s="118"/>
      <c r="C872" s="118"/>
      <c r="D872" s="118"/>
      <c r="E872" s="118"/>
      <c r="F872" s="118"/>
    </row>
    <row r="873" spans="1:6" ht="13" x14ac:dyDescent="0.15">
      <c r="A873" s="118"/>
      <c r="B873" s="118"/>
      <c r="C873" s="118"/>
      <c r="D873" s="118"/>
      <c r="E873" s="118"/>
      <c r="F873" s="118"/>
    </row>
    <row r="874" spans="1:6" ht="13" x14ac:dyDescent="0.15">
      <c r="A874" s="118"/>
      <c r="B874" s="118"/>
      <c r="C874" s="118"/>
      <c r="D874" s="118"/>
      <c r="E874" s="118"/>
      <c r="F874" s="118"/>
    </row>
    <row r="875" spans="1:6" ht="13" x14ac:dyDescent="0.15">
      <c r="A875" s="118"/>
      <c r="B875" s="118"/>
      <c r="C875" s="118"/>
      <c r="D875" s="118"/>
      <c r="E875" s="118"/>
      <c r="F875" s="118"/>
    </row>
    <row r="876" spans="1:6" ht="13" x14ac:dyDescent="0.15">
      <c r="A876" s="118"/>
      <c r="B876" s="118"/>
      <c r="C876" s="118"/>
      <c r="D876" s="118"/>
      <c r="E876" s="118"/>
      <c r="F876" s="118"/>
    </row>
    <row r="877" spans="1:6" ht="13" x14ac:dyDescent="0.15">
      <c r="A877" s="118"/>
      <c r="B877" s="118"/>
      <c r="C877" s="118"/>
      <c r="D877" s="118"/>
      <c r="E877" s="118"/>
      <c r="F877" s="118"/>
    </row>
    <row r="878" spans="1:6" ht="13" x14ac:dyDescent="0.15">
      <c r="A878" s="118"/>
      <c r="B878" s="118"/>
      <c r="C878" s="118"/>
      <c r="D878" s="118"/>
      <c r="E878" s="118"/>
      <c r="F878" s="118"/>
    </row>
    <row r="879" spans="1:6" ht="13" x14ac:dyDescent="0.15">
      <c r="A879" s="118"/>
      <c r="B879" s="118"/>
      <c r="C879" s="118"/>
      <c r="D879" s="118"/>
      <c r="E879" s="118"/>
      <c r="F879" s="118"/>
    </row>
    <row r="880" spans="1:6" ht="13" x14ac:dyDescent="0.15">
      <c r="A880" s="118"/>
      <c r="B880" s="118"/>
      <c r="C880" s="118"/>
      <c r="D880" s="118"/>
      <c r="E880" s="118"/>
      <c r="F880" s="118"/>
    </row>
    <row r="881" spans="1:6" ht="13" x14ac:dyDescent="0.15">
      <c r="A881" s="118"/>
      <c r="B881" s="118"/>
      <c r="C881" s="118"/>
      <c r="D881" s="118"/>
      <c r="E881" s="118"/>
      <c r="F881" s="118"/>
    </row>
    <row r="882" spans="1:6" ht="13" x14ac:dyDescent="0.15">
      <c r="A882" s="118"/>
      <c r="B882" s="118"/>
      <c r="C882" s="118"/>
      <c r="D882" s="118"/>
      <c r="E882" s="118"/>
      <c r="F882" s="118"/>
    </row>
    <row r="883" spans="1:6" ht="13" x14ac:dyDescent="0.15">
      <c r="A883" s="118"/>
      <c r="B883" s="118"/>
      <c r="C883" s="118"/>
      <c r="D883" s="118"/>
      <c r="E883" s="118"/>
      <c r="F883" s="118"/>
    </row>
    <row r="884" spans="1:6" ht="13" x14ac:dyDescent="0.15">
      <c r="A884" s="118"/>
      <c r="B884" s="118"/>
      <c r="C884" s="118"/>
      <c r="D884" s="118"/>
      <c r="E884" s="118"/>
      <c r="F884" s="118"/>
    </row>
    <row r="885" spans="1:6" ht="13" x14ac:dyDescent="0.15">
      <c r="A885" s="118"/>
      <c r="B885" s="118"/>
      <c r="C885" s="118"/>
      <c r="D885" s="118"/>
      <c r="E885" s="118"/>
      <c r="F885" s="118"/>
    </row>
    <row r="886" spans="1:6" ht="13" x14ac:dyDescent="0.15">
      <c r="A886" s="118"/>
      <c r="B886" s="118"/>
      <c r="C886" s="118"/>
      <c r="D886" s="118"/>
      <c r="E886" s="118"/>
      <c r="F886" s="118"/>
    </row>
    <row r="887" spans="1:6" ht="13" x14ac:dyDescent="0.15">
      <c r="A887" s="118"/>
      <c r="B887" s="118"/>
      <c r="C887" s="118"/>
      <c r="D887" s="118"/>
      <c r="E887" s="118"/>
      <c r="F887" s="118"/>
    </row>
    <row r="888" spans="1:6" ht="13" x14ac:dyDescent="0.15">
      <c r="A888" s="118"/>
      <c r="B888" s="118"/>
      <c r="C888" s="118"/>
      <c r="D888" s="118"/>
      <c r="E888" s="118"/>
      <c r="F888" s="118"/>
    </row>
    <row r="889" spans="1:6" ht="13" x14ac:dyDescent="0.15">
      <c r="A889" s="118"/>
      <c r="B889" s="118"/>
      <c r="C889" s="118"/>
      <c r="D889" s="118"/>
      <c r="E889" s="118"/>
      <c r="F889" s="118"/>
    </row>
    <row r="890" spans="1:6" ht="13" x14ac:dyDescent="0.15">
      <c r="A890" s="118"/>
      <c r="B890" s="118"/>
      <c r="C890" s="118"/>
      <c r="D890" s="118"/>
      <c r="E890" s="118"/>
      <c r="F890" s="118"/>
    </row>
    <row r="891" spans="1:6" ht="13" x14ac:dyDescent="0.15">
      <c r="A891" s="118"/>
      <c r="B891" s="118"/>
      <c r="C891" s="118"/>
      <c r="D891" s="118"/>
      <c r="E891" s="118"/>
      <c r="F891" s="118"/>
    </row>
    <row r="892" spans="1:6" ht="13" x14ac:dyDescent="0.15">
      <c r="A892" s="118"/>
      <c r="B892" s="118"/>
      <c r="C892" s="118"/>
      <c r="D892" s="118"/>
      <c r="E892" s="118"/>
      <c r="F892" s="118"/>
    </row>
    <row r="893" spans="1:6" ht="13" x14ac:dyDescent="0.15">
      <c r="A893" s="118"/>
      <c r="B893" s="118"/>
      <c r="C893" s="118"/>
      <c r="D893" s="118"/>
      <c r="E893" s="118"/>
      <c r="F893" s="118"/>
    </row>
    <row r="894" spans="1:6" ht="13" x14ac:dyDescent="0.15">
      <c r="A894" s="118"/>
      <c r="B894" s="118"/>
      <c r="C894" s="118"/>
      <c r="D894" s="118"/>
      <c r="E894" s="118"/>
      <c r="F894" s="118"/>
    </row>
    <row r="895" spans="1:6" ht="13" x14ac:dyDescent="0.15">
      <c r="A895" s="118"/>
      <c r="B895" s="118"/>
      <c r="C895" s="118"/>
      <c r="D895" s="118"/>
      <c r="E895" s="118"/>
      <c r="F895" s="118"/>
    </row>
    <row r="896" spans="1:6" ht="13" x14ac:dyDescent="0.15">
      <c r="A896" s="118"/>
      <c r="B896" s="118"/>
      <c r="C896" s="118"/>
      <c r="D896" s="118"/>
      <c r="E896" s="118"/>
      <c r="F896" s="118"/>
    </row>
    <row r="897" spans="1:6" ht="13" x14ac:dyDescent="0.15">
      <c r="A897" s="118"/>
      <c r="B897" s="118"/>
      <c r="C897" s="118"/>
      <c r="D897" s="118"/>
      <c r="E897" s="118"/>
      <c r="F897" s="118"/>
    </row>
    <row r="898" spans="1:6" ht="13" x14ac:dyDescent="0.15">
      <c r="A898" s="118"/>
      <c r="B898" s="118"/>
      <c r="C898" s="118"/>
      <c r="D898" s="118"/>
      <c r="E898" s="118"/>
      <c r="F898" s="118"/>
    </row>
    <row r="899" spans="1:6" ht="13" x14ac:dyDescent="0.15">
      <c r="A899" s="118"/>
      <c r="B899" s="118"/>
      <c r="C899" s="118"/>
      <c r="D899" s="118"/>
      <c r="E899" s="118"/>
      <c r="F899" s="118"/>
    </row>
    <row r="900" spans="1:6" ht="13" x14ac:dyDescent="0.15">
      <c r="A900" s="118"/>
      <c r="B900" s="118"/>
      <c r="C900" s="118"/>
      <c r="D900" s="118"/>
      <c r="E900" s="118"/>
      <c r="F900" s="118"/>
    </row>
    <row r="901" spans="1:6" ht="13" x14ac:dyDescent="0.15">
      <c r="A901" s="118"/>
      <c r="B901" s="118"/>
      <c r="C901" s="118"/>
      <c r="D901" s="118"/>
      <c r="E901" s="118"/>
      <c r="F901" s="118"/>
    </row>
    <row r="902" spans="1:6" ht="13" x14ac:dyDescent="0.15">
      <c r="A902" s="118"/>
      <c r="B902" s="118"/>
      <c r="C902" s="118"/>
      <c r="D902" s="118"/>
      <c r="E902" s="118"/>
      <c r="F902" s="118"/>
    </row>
    <row r="903" spans="1:6" ht="13" x14ac:dyDescent="0.15">
      <c r="A903" s="118"/>
      <c r="B903" s="118"/>
      <c r="C903" s="118"/>
      <c r="D903" s="118"/>
      <c r="E903" s="118"/>
      <c r="F903" s="118"/>
    </row>
    <row r="904" spans="1:6" ht="13" x14ac:dyDescent="0.15">
      <c r="A904" s="118"/>
      <c r="B904" s="118"/>
      <c r="C904" s="118"/>
      <c r="D904" s="118"/>
      <c r="E904" s="118"/>
      <c r="F904" s="118"/>
    </row>
    <row r="905" spans="1:6" ht="13" x14ac:dyDescent="0.15">
      <c r="A905" s="118"/>
      <c r="B905" s="118"/>
      <c r="C905" s="118"/>
      <c r="D905" s="118"/>
      <c r="E905" s="118"/>
      <c r="F905" s="118"/>
    </row>
    <row r="906" spans="1:6" ht="13" x14ac:dyDescent="0.15">
      <c r="A906" s="118"/>
      <c r="B906" s="118"/>
      <c r="C906" s="118"/>
      <c r="D906" s="118"/>
      <c r="E906" s="118"/>
      <c r="F906" s="118"/>
    </row>
    <row r="907" spans="1:6" ht="13" x14ac:dyDescent="0.15">
      <c r="A907" s="118"/>
      <c r="B907" s="118"/>
      <c r="C907" s="118"/>
      <c r="D907" s="118"/>
      <c r="E907" s="118"/>
      <c r="F907" s="118"/>
    </row>
    <row r="908" spans="1:6" ht="13" x14ac:dyDescent="0.15">
      <c r="A908" s="118"/>
      <c r="B908" s="118"/>
      <c r="C908" s="118"/>
      <c r="D908" s="118"/>
      <c r="E908" s="118"/>
      <c r="F908" s="118"/>
    </row>
    <row r="909" spans="1:6" ht="13" x14ac:dyDescent="0.15">
      <c r="A909" s="118"/>
      <c r="B909" s="118"/>
      <c r="C909" s="118"/>
      <c r="D909" s="118"/>
      <c r="E909" s="118"/>
      <c r="F909" s="118"/>
    </row>
    <row r="910" spans="1:6" ht="13" x14ac:dyDescent="0.15">
      <c r="A910" s="118"/>
      <c r="B910" s="118"/>
      <c r="C910" s="118"/>
      <c r="D910" s="118"/>
      <c r="E910" s="118"/>
      <c r="F910" s="118"/>
    </row>
    <row r="911" spans="1:6" ht="13" x14ac:dyDescent="0.15">
      <c r="A911" s="118"/>
      <c r="B911" s="118"/>
      <c r="C911" s="118"/>
      <c r="D911" s="118"/>
      <c r="E911" s="118"/>
      <c r="F911" s="118"/>
    </row>
    <row r="912" spans="1:6" ht="13" x14ac:dyDescent="0.15">
      <c r="A912" s="118"/>
      <c r="B912" s="118"/>
      <c r="C912" s="118"/>
      <c r="D912" s="118"/>
      <c r="E912" s="118"/>
      <c r="F912" s="118"/>
    </row>
    <row r="913" spans="1:6" ht="13" x14ac:dyDescent="0.15">
      <c r="A913" s="118"/>
      <c r="B913" s="118"/>
      <c r="C913" s="118"/>
      <c r="D913" s="118"/>
      <c r="E913" s="118"/>
      <c r="F913" s="118"/>
    </row>
    <row r="914" spans="1:6" ht="13" x14ac:dyDescent="0.15">
      <c r="A914" s="118"/>
      <c r="B914" s="118"/>
      <c r="C914" s="118"/>
      <c r="D914" s="118"/>
      <c r="E914" s="118"/>
      <c r="F914" s="118"/>
    </row>
    <row r="915" spans="1:6" ht="13" x14ac:dyDescent="0.15">
      <c r="A915" s="118"/>
      <c r="B915" s="118"/>
      <c r="C915" s="118"/>
      <c r="D915" s="118"/>
      <c r="E915" s="118"/>
      <c r="F915" s="118"/>
    </row>
    <row r="916" spans="1:6" ht="13" x14ac:dyDescent="0.15">
      <c r="A916" s="118"/>
      <c r="B916" s="118"/>
      <c r="C916" s="118"/>
      <c r="D916" s="118"/>
      <c r="E916" s="118"/>
      <c r="F916" s="118"/>
    </row>
    <row r="917" spans="1:6" ht="13" x14ac:dyDescent="0.15">
      <c r="A917" s="118"/>
      <c r="B917" s="118"/>
      <c r="C917" s="118"/>
      <c r="D917" s="118"/>
      <c r="E917" s="118"/>
      <c r="F917" s="118"/>
    </row>
    <row r="918" spans="1:6" ht="13" x14ac:dyDescent="0.15">
      <c r="A918" s="118"/>
      <c r="B918" s="118"/>
      <c r="C918" s="118"/>
      <c r="D918" s="118"/>
      <c r="E918" s="118"/>
      <c r="F918" s="118"/>
    </row>
    <row r="919" spans="1:6" ht="13" x14ac:dyDescent="0.15">
      <c r="A919" s="118"/>
      <c r="B919" s="118"/>
      <c r="C919" s="118"/>
      <c r="D919" s="118"/>
      <c r="E919" s="118"/>
      <c r="F919" s="118"/>
    </row>
    <row r="920" spans="1:6" ht="13" x14ac:dyDescent="0.15">
      <c r="A920" s="118"/>
      <c r="B920" s="118"/>
      <c r="C920" s="118"/>
      <c r="D920" s="118"/>
      <c r="E920" s="118"/>
      <c r="F920" s="118"/>
    </row>
    <row r="921" spans="1:6" ht="13" x14ac:dyDescent="0.15">
      <c r="A921" s="118"/>
      <c r="B921" s="118"/>
      <c r="C921" s="118"/>
      <c r="D921" s="118"/>
      <c r="E921" s="118"/>
      <c r="F921" s="118"/>
    </row>
    <row r="922" spans="1:6" ht="13" x14ac:dyDescent="0.15">
      <c r="A922" s="118"/>
      <c r="B922" s="118"/>
      <c r="C922" s="118"/>
      <c r="D922" s="118"/>
      <c r="E922" s="118"/>
      <c r="F922" s="118"/>
    </row>
    <row r="923" spans="1:6" ht="13" x14ac:dyDescent="0.15">
      <c r="A923" s="118"/>
      <c r="B923" s="118"/>
      <c r="C923" s="118"/>
      <c r="D923" s="118"/>
      <c r="E923" s="118"/>
      <c r="F923" s="118"/>
    </row>
    <row r="924" spans="1:6" ht="13" x14ac:dyDescent="0.15">
      <c r="A924" s="118"/>
      <c r="B924" s="118"/>
      <c r="C924" s="118"/>
      <c r="D924" s="118"/>
      <c r="E924" s="118"/>
      <c r="F924" s="118"/>
    </row>
    <row r="925" spans="1:6" ht="13" x14ac:dyDescent="0.15">
      <c r="A925" s="118"/>
      <c r="B925" s="118"/>
      <c r="C925" s="118"/>
      <c r="D925" s="118"/>
      <c r="E925" s="118"/>
      <c r="F925" s="118"/>
    </row>
    <row r="926" spans="1:6" ht="13" x14ac:dyDescent="0.15">
      <c r="A926" s="118"/>
      <c r="B926" s="118"/>
      <c r="C926" s="118"/>
      <c r="D926" s="118"/>
      <c r="E926" s="118"/>
      <c r="F926" s="118"/>
    </row>
    <row r="927" spans="1:6" ht="13" x14ac:dyDescent="0.15">
      <c r="A927" s="118"/>
      <c r="B927" s="118"/>
      <c r="C927" s="118"/>
      <c r="D927" s="118"/>
      <c r="E927" s="118"/>
      <c r="F927" s="118"/>
    </row>
    <row r="928" spans="1:6" ht="13" x14ac:dyDescent="0.15">
      <c r="A928" s="118"/>
      <c r="B928" s="118"/>
      <c r="C928" s="118"/>
      <c r="D928" s="118"/>
      <c r="E928" s="118"/>
      <c r="F928" s="118"/>
    </row>
    <row r="929" spans="1:6" ht="13" x14ac:dyDescent="0.15">
      <c r="A929" s="118"/>
      <c r="B929" s="118"/>
      <c r="C929" s="118"/>
      <c r="D929" s="118"/>
      <c r="E929" s="118"/>
      <c r="F929" s="118"/>
    </row>
    <row r="930" spans="1:6" ht="13" x14ac:dyDescent="0.15">
      <c r="A930" s="118"/>
      <c r="B930" s="118"/>
      <c r="C930" s="118"/>
      <c r="D930" s="118"/>
      <c r="E930" s="118"/>
      <c r="F930" s="118"/>
    </row>
    <row r="931" spans="1:6" ht="13" x14ac:dyDescent="0.15">
      <c r="A931" s="118"/>
      <c r="B931" s="118"/>
      <c r="C931" s="118"/>
      <c r="D931" s="118"/>
      <c r="E931" s="118"/>
      <c r="F931" s="118"/>
    </row>
    <row r="932" spans="1:6" ht="13" x14ac:dyDescent="0.15">
      <c r="A932" s="118"/>
      <c r="B932" s="118"/>
      <c r="C932" s="118"/>
      <c r="D932" s="118"/>
      <c r="E932" s="118"/>
      <c r="F932" s="118"/>
    </row>
    <row r="933" spans="1:6" ht="13" x14ac:dyDescent="0.15">
      <c r="A933" s="118"/>
      <c r="B933" s="118"/>
      <c r="C933" s="118"/>
      <c r="D933" s="118"/>
      <c r="E933" s="118"/>
      <c r="F933" s="118"/>
    </row>
    <row r="934" spans="1:6" ht="13" x14ac:dyDescent="0.15">
      <c r="A934" s="118"/>
      <c r="B934" s="118"/>
      <c r="C934" s="118"/>
      <c r="D934" s="118"/>
      <c r="E934" s="118"/>
      <c r="F934" s="118"/>
    </row>
    <row r="935" spans="1:6" ht="13" x14ac:dyDescent="0.15">
      <c r="A935" s="118"/>
      <c r="B935" s="118"/>
      <c r="C935" s="118"/>
      <c r="D935" s="118"/>
      <c r="E935" s="118"/>
      <c r="F935" s="118"/>
    </row>
    <row r="936" spans="1:6" ht="13" x14ac:dyDescent="0.15">
      <c r="A936" s="118"/>
      <c r="B936" s="118"/>
      <c r="C936" s="118"/>
      <c r="D936" s="118"/>
      <c r="E936" s="118"/>
      <c r="F936" s="118"/>
    </row>
    <row r="937" spans="1:6" ht="13" x14ac:dyDescent="0.15">
      <c r="A937" s="118"/>
      <c r="B937" s="118"/>
      <c r="C937" s="118"/>
      <c r="D937" s="118"/>
      <c r="E937" s="118"/>
      <c r="F937" s="118"/>
    </row>
    <row r="938" spans="1:6" ht="13" x14ac:dyDescent="0.15">
      <c r="A938" s="118"/>
      <c r="B938" s="118"/>
      <c r="C938" s="118"/>
      <c r="D938" s="118"/>
      <c r="E938" s="118"/>
      <c r="F938" s="118"/>
    </row>
    <row r="939" spans="1:6" ht="13" x14ac:dyDescent="0.15">
      <c r="A939" s="118"/>
      <c r="B939" s="118"/>
      <c r="C939" s="118"/>
      <c r="D939" s="118"/>
      <c r="E939" s="118"/>
      <c r="F939" s="118"/>
    </row>
    <row r="940" spans="1:6" ht="13" x14ac:dyDescent="0.15">
      <c r="A940" s="118"/>
      <c r="B940" s="118"/>
      <c r="C940" s="118"/>
      <c r="D940" s="118"/>
      <c r="E940" s="118"/>
      <c r="F940" s="118"/>
    </row>
    <row r="941" spans="1:6" ht="13" x14ac:dyDescent="0.15">
      <c r="A941" s="118"/>
      <c r="B941" s="118"/>
      <c r="C941" s="118"/>
      <c r="D941" s="118"/>
      <c r="E941" s="118"/>
      <c r="F941" s="118"/>
    </row>
    <row r="942" spans="1:6" ht="13" x14ac:dyDescent="0.15">
      <c r="A942" s="118"/>
      <c r="B942" s="118"/>
      <c r="C942" s="118"/>
      <c r="D942" s="118"/>
      <c r="E942" s="118"/>
      <c r="F942" s="118"/>
    </row>
    <row r="943" spans="1:6" ht="13" x14ac:dyDescent="0.15">
      <c r="A943" s="118"/>
      <c r="B943" s="118"/>
      <c r="C943" s="118"/>
      <c r="D943" s="118"/>
      <c r="E943" s="118"/>
      <c r="F943" s="118"/>
    </row>
    <row r="944" spans="1:6" ht="13" x14ac:dyDescent="0.15">
      <c r="A944" s="118"/>
      <c r="B944" s="118"/>
      <c r="C944" s="118"/>
      <c r="D944" s="118"/>
      <c r="E944" s="118"/>
      <c r="F944" s="118"/>
    </row>
    <row r="945" spans="1:6" ht="13" x14ac:dyDescent="0.15">
      <c r="A945" s="118"/>
      <c r="B945" s="118"/>
      <c r="C945" s="118"/>
      <c r="D945" s="118"/>
      <c r="E945" s="118"/>
      <c r="F945" s="118"/>
    </row>
    <row r="946" spans="1:6" ht="13" x14ac:dyDescent="0.15">
      <c r="A946" s="118"/>
      <c r="B946" s="118"/>
      <c r="C946" s="118"/>
      <c r="D946" s="118"/>
      <c r="E946" s="118"/>
      <c r="F946" s="118"/>
    </row>
    <row r="947" spans="1:6" ht="13" x14ac:dyDescent="0.15">
      <c r="A947" s="118"/>
      <c r="B947" s="118"/>
      <c r="C947" s="118"/>
      <c r="D947" s="118"/>
      <c r="E947" s="118"/>
      <c r="F947" s="118"/>
    </row>
    <row r="948" spans="1:6" ht="13" x14ac:dyDescent="0.15">
      <c r="A948" s="118"/>
      <c r="B948" s="118"/>
      <c r="C948" s="118"/>
      <c r="D948" s="118"/>
      <c r="E948" s="118"/>
      <c r="F948" s="118"/>
    </row>
    <row r="949" spans="1:6" ht="13" x14ac:dyDescent="0.15">
      <c r="A949" s="118"/>
      <c r="B949" s="118"/>
      <c r="C949" s="118"/>
      <c r="D949" s="118"/>
      <c r="E949" s="118"/>
      <c r="F949" s="118"/>
    </row>
    <row r="950" spans="1:6" ht="13" x14ac:dyDescent="0.15">
      <c r="A950" s="118"/>
      <c r="B950" s="118"/>
      <c r="C950" s="118"/>
      <c r="D950" s="118"/>
      <c r="E950" s="118"/>
      <c r="F950" s="118"/>
    </row>
    <row r="951" spans="1:6" ht="13" x14ac:dyDescent="0.15">
      <c r="A951" s="118"/>
      <c r="B951" s="118"/>
      <c r="C951" s="118"/>
      <c r="D951" s="118"/>
      <c r="E951" s="118"/>
      <c r="F951" s="118"/>
    </row>
    <row r="952" spans="1:6" ht="13" x14ac:dyDescent="0.15">
      <c r="A952" s="118"/>
      <c r="B952" s="118"/>
      <c r="C952" s="118"/>
      <c r="D952" s="118"/>
      <c r="E952" s="118"/>
      <c r="F952" s="118"/>
    </row>
    <row r="953" spans="1:6" ht="13" x14ac:dyDescent="0.15">
      <c r="A953" s="118"/>
      <c r="B953" s="118"/>
      <c r="C953" s="118"/>
      <c r="D953" s="118"/>
      <c r="E953" s="118"/>
      <c r="F953" s="118"/>
    </row>
    <row r="954" spans="1:6" ht="13" x14ac:dyDescent="0.15">
      <c r="A954" s="118"/>
      <c r="B954" s="118"/>
      <c r="C954" s="118"/>
      <c r="D954" s="118"/>
      <c r="E954" s="118"/>
      <c r="F954" s="118"/>
    </row>
    <row r="955" spans="1:6" ht="13" x14ac:dyDescent="0.15">
      <c r="A955" s="118"/>
      <c r="B955" s="118"/>
      <c r="C955" s="118"/>
      <c r="D955" s="118"/>
      <c r="E955" s="118"/>
      <c r="F955" s="118"/>
    </row>
    <row r="956" spans="1:6" ht="13" x14ac:dyDescent="0.15">
      <c r="A956" s="118"/>
      <c r="B956" s="118"/>
      <c r="C956" s="118"/>
      <c r="D956" s="118"/>
      <c r="E956" s="118"/>
      <c r="F956" s="118"/>
    </row>
    <row r="957" spans="1:6" ht="13" x14ac:dyDescent="0.15">
      <c r="A957" s="118"/>
      <c r="B957" s="118"/>
      <c r="C957" s="118"/>
      <c r="D957" s="118"/>
      <c r="E957" s="118"/>
      <c r="F957" s="118"/>
    </row>
    <row r="958" spans="1:6" ht="13" x14ac:dyDescent="0.15">
      <c r="A958" s="118"/>
      <c r="B958" s="118"/>
      <c r="C958" s="118"/>
      <c r="D958" s="118"/>
      <c r="E958" s="118"/>
      <c r="F958" s="118"/>
    </row>
    <row r="959" spans="1:6" ht="13" x14ac:dyDescent="0.15">
      <c r="A959" s="118"/>
      <c r="B959" s="118"/>
      <c r="C959" s="118"/>
      <c r="D959" s="118"/>
      <c r="E959" s="118"/>
      <c r="F959" s="118"/>
    </row>
    <row r="960" spans="1:6" ht="13" x14ac:dyDescent="0.15">
      <c r="A960" s="118"/>
      <c r="B960" s="118"/>
      <c r="C960" s="118"/>
      <c r="D960" s="118"/>
      <c r="E960" s="118"/>
      <c r="F960" s="118"/>
    </row>
    <row r="961" spans="1:6" ht="13" x14ac:dyDescent="0.15">
      <c r="A961" s="118"/>
      <c r="B961" s="118"/>
      <c r="C961" s="118"/>
      <c r="D961" s="118"/>
      <c r="E961" s="118"/>
      <c r="F961" s="118"/>
    </row>
    <row r="962" spans="1:6" ht="13" x14ac:dyDescent="0.15">
      <c r="A962" s="118"/>
      <c r="B962" s="118"/>
      <c r="C962" s="118"/>
      <c r="D962" s="118"/>
      <c r="E962" s="118"/>
      <c r="F962" s="118"/>
    </row>
    <row r="963" spans="1:6" ht="13" x14ac:dyDescent="0.15">
      <c r="A963" s="118"/>
      <c r="B963" s="118"/>
      <c r="C963" s="118"/>
      <c r="D963" s="118"/>
      <c r="E963" s="118"/>
      <c r="F963" s="118"/>
    </row>
    <row r="964" spans="1:6" ht="13" x14ac:dyDescent="0.15">
      <c r="A964" s="118"/>
      <c r="B964" s="118"/>
      <c r="C964" s="118"/>
      <c r="D964" s="118"/>
      <c r="E964" s="118"/>
      <c r="F964" s="118"/>
    </row>
    <row r="965" spans="1:6" ht="13" x14ac:dyDescent="0.15">
      <c r="A965" s="118"/>
      <c r="B965" s="118"/>
      <c r="C965" s="118"/>
      <c r="D965" s="118"/>
      <c r="E965" s="118"/>
      <c r="F965" s="118"/>
    </row>
    <row r="966" spans="1:6" ht="13" x14ac:dyDescent="0.15">
      <c r="A966" s="118"/>
      <c r="B966" s="118"/>
      <c r="C966" s="118"/>
      <c r="D966" s="118"/>
      <c r="E966" s="118"/>
      <c r="F966" s="118"/>
    </row>
    <row r="967" spans="1:6" ht="13" x14ac:dyDescent="0.15">
      <c r="A967" s="118"/>
      <c r="B967" s="118"/>
      <c r="C967" s="118"/>
      <c r="D967" s="118"/>
      <c r="E967" s="118"/>
      <c r="F967" s="118"/>
    </row>
    <row r="968" spans="1:6" ht="13" x14ac:dyDescent="0.15">
      <c r="A968" s="118"/>
      <c r="B968" s="118"/>
      <c r="C968" s="118"/>
      <c r="D968" s="118"/>
      <c r="E968" s="118"/>
      <c r="F968" s="118"/>
    </row>
    <row r="969" spans="1:6" ht="13" x14ac:dyDescent="0.15">
      <c r="A969" s="118"/>
      <c r="B969" s="118"/>
      <c r="C969" s="118"/>
      <c r="D969" s="118"/>
      <c r="E969" s="118"/>
      <c r="F969" s="118"/>
    </row>
    <row r="970" spans="1:6" ht="13" x14ac:dyDescent="0.15">
      <c r="A970" s="118"/>
      <c r="B970" s="118"/>
      <c r="C970" s="118"/>
      <c r="D970" s="118"/>
      <c r="E970" s="118"/>
      <c r="F970" s="118"/>
    </row>
    <row r="971" spans="1:6" ht="13" x14ac:dyDescent="0.15">
      <c r="A971" s="118"/>
      <c r="B971" s="118"/>
      <c r="C971" s="118"/>
      <c r="D971" s="118"/>
      <c r="E971" s="118"/>
      <c r="F971" s="118"/>
    </row>
    <row r="972" spans="1:6" ht="13" x14ac:dyDescent="0.15">
      <c r="A972" s="118"/>
      <c r="B972" s="118"/>
      <c r="C972" s="118"/>
      <c r="D972" s="118"/>
      <c r="E972" s="118"/>
      <c r="F972" s="118"/>
    </row>
    <row r="973" spans="1:6" ht="13" x14ac:dyDescent="0.15">
      <c r="A973" s="118"/>
      <c r="B973" s="118"/>
      <c r="C973" s="118"/>
      <c r="D973" s="118"/>
      <c r="E973" s="118"/>
      <c r="F973" s="118"/>
    </row>
    <row r="974" spans="1:6" ht="13" x14ac:dyDescent="0.15">
      <c r="A974" s="118"/>
      <c r="B974" s="118"/>
      <c r="C974" s="118"/>
      <c r="D974" s="118"/>
      <c r="E974" s="118"/>
      <c r="F974" s="118"/>
    </row>
    <row r="975" spans="1:6" ht="13" x14ac:dyDescent="0.15">
      <c r="A975" s="118"/>
      <c r="B975" s="118"/>
      <c r="C975" s="118"/>
      <c r="D975" s="118"/>
      <c r="E975" s="118"/>
      <c r="F975" s="118"/>
    </row>
    <row r="976" spans="1:6" ht="13" x14ac:dyDescent="0.15">
      <c r="A976" s="118"/>
      <c r="B976" s="118"/>
      <c r="C976" s="118"/>
      <c r="D976" s="118"/>
      <c r="E976" s="118"/>
      <c r="F976" s="118"/>
    </row>
    <row r="977" spans="1:6" ht="13" x14ac:dyDescent="0.15">
      <c r="A977" s="118"/>
      <c r="B977" s="118"/>
      <c r="C977" s="118"/>
      <c r="D977" s="118"/>
      <c r="E977" s="118"/>
      <c r="F977" s="118"/>
    </row>
    <row r="978" spans="1:6" ht="13" x14ac:dyDescent="0.15">
      <c r="A978" s="118"/>
      <c r="B978" s="118"/>
      <c r="C978" s="118"/>
      <c r="D978" s="118"/>
      <c r="E978" s="118"/>
      <c r="F978" s="118"/>
    </row>
    <row r="979" spans="1:6" ht="13" x14ac:dyDescent="0.15">
      <c r="A979" s="118"/>
      <c r="B979" s="118"/>
      <c r="C979" s="118"/>
      <c r="D979" s="118"/>
      <c r="E979" s="118"/>
      <c r="F979" s="118"/>
    </row>
    <row r="980" spans="1:6" ht="13" x14ac:dyDescent="0.15">
      <c r="A980" s="118"/>
      <c r="B980" s="118"/>
      <c r="C980" s="118"/>
      <c r="D980" s="118"/>
      <c r="E980" s="118"/>
      <c r="F980" s="118"/>
    </row>
    <row r="981" spans="1:6" ht="13" x14ac:dyDescent="0.15">
      <c r="A981" s="118"/>
      <c r="B981" s="118"/>
      <c r="C981" s="118"/>
      <c r="D981" s="118"/>
      <c r="E981" s="118"/>
      <c r="F981" s="118"/>
    </row>
    <row r="982" spans="1:6" ht="13" x14ac:dyDescent="0.15">
      <c r="A982" s="118"/>
      <c r="B982" s="118"/>
      <c r="C982" s="118"/>
      <c r="D982" s="118"/>
      <c r="E982" s="118"/>
      <c r="F982" s="118"/>
    </row>
    <row r="983" spans="1:6" ht="13" x14ac:dyDescent="0.15">
      <c r="A983" s="118"/>
      <c r="B983" s="118"/>
      <c r="C983" s="118"/>
      <c r="D983" s="118"/>
      <c r="E983" s="118"/>
      <c r="F983" s="118"/>
    </row>
    <row r="984" spans="1:6" ht="13" x14ac:dyDescent="0.15">
      <c r="A984" s="118"/>
      <c r="B984" s="118"/>
      <c r="C984" s="118"/>
      <c r="D984" s="118"/>
      <c r="E984" s="118"/>
      <c r="F984" s="118"/>
    </row>
    <row r="985" spans="1:6" ht="13" x14ac:dyDescent="0.15">
      <c r="A985" s="118"/>
      <c r="B985" s="118"/>
      <c r="C985" s="118"/>
      <c r="D985" s="118"/>
      <c r="E985" s="118"/>
      <c r="F985" s="118"/>
    </row>
    <row r="986" spans="1:6" ht="13" x14ac:dyDescent="0.15">
      <c r="A986" s="118"/>
      <c r="B986" s="118"/>
      <c r="C986" s="118"/>
      <c r="D986" s="118"/>
      <c r="E986" s="118"/>
      <c r="F986" s="118"/>
    </row>
    <row r="987" spans="1:6" ht="13" x14ac:dyDescent="0.15">
      <c r="A987" s="118"/>
      <c r="B987" s="118"/>
      <c r="C987" s="118"/>
      <c r="D987" s="118"/>
      <c r="E987" s="118"/>
      <c r="F987" s="118"/>
    </row>
    <row r="988" spans="1:6" ht="13" x14ac:dyDescent="0.15">
      <c r="A988" s="118"/>
      <c r="B988" s="118"/>
      <c r="C988" s="118"/>
      <c r="D988" s="118"/>
      <c r="E988" s="118"/>
      <c r="F988" s="118"/>
    </row>
    <row r="989" spans="1:6" ht="13" x14ac:dyDescent="0.15">
      <c r="A989" s="118"/>
      <c r="B989" s="118"/>
      <c r="C989" s="118"/>
      <c r="D989" s="118"/>
      <c r="E989" s="118"/>
      <c r="F989" s="118"/>
    </row>
    <row r="990" spans="1:6" ht="13" x14ac:dyDescent="0.15">
      <c r="A990" s="118"/>
      <c r="B990" s="118"/>
      <c r="C990" s="118"/>
      <c r="D990" s="118"/>
      <c r="E990" s="118"/>
      <c r="F990" s="118"/>
    </row>
    <row r="991" spans="1:6" ht="13" x14ac:dyDescent="0.15">
      <c r="A991" s="118"/>
      <c r="B991" s="118"/>
      <c r="C991" s="118"/>
      <c r="D991" s="118"/>
      <c r="E991" s="118"/>
      <c r="F991" s="118"/>
    </row>
    <row r="992" spans="1:6" ht="13" x14ac:dyDescent="0.15">
      <c r="A992" s="118"/>
      <c r="B992" s="118"/>
      <c r="C992" s="118"/>
      <c r="D992" s="118"/>
      <c r="E992" s="118"/>
      <c r="F992" s="118"/>
    </row>
    <row r="993" spans="1:6" ht="13" x14ac:dyDescent="0.15">
      <c r="A993" s="118"/>
      <c r="B993" s="118"/>
      <c r="C993" s="118"/>
      <c r="D993" s="118"/>
      <c r="E993" s="118"/>
      <c r="F993" s="118"/>
    </row>
    <row r="994" spans="1:6" ht="13" x14ac:dyDescent="0.15">
      <c r="A994" s="118"/>
      <c r="B994" s="118"/>
      <c r="C994" s="118"/>
      <c r="D994" s="118"/>
      <c r="E994" s="118"/>
      <c r="F994" s="118"/>
    </row>
    <row r="995" spans="1:6" ht="13" x14ac:dyDescent="0.15">
      <c r="A995" s="118"/>
      <c r="B995" s="118"/>
      <c r="C995" s="118"/>
      <c r="D995" s="118"/>
      <c r="E995" s="118"/>
      <c r="F995" s="118"/>
    </row>
    <row r="996" spans="1:6" ht="13" x14ac:dyDescent="0.15">
      <c r="A996" s="118"/>
      <c r="B996" s="118"/>
      <c r="C996" s="118"/>
      <c r="D996" s="118"/>
      <c r="E996" s="118"/>
      <c r="F996" s="118"/>
    </row>
    <row r="997" spans="1:6" ht="13" x14ac:dyDescent="0.15">
      <c r="A997" s="118"/>
      <c r="B997" s="118"/>
      <c r="C997" s="118"/>
      <c r="D997" s="118"/>
      <c r="E997" s="118"/>
      <c r="F997" s="118"/>
    </row>
    <row r="998" spans="1:6" ht="13" x14ac:dyDescent="0.15">
      <c r="A998" s="118"/>
      <c r="B998" s="118"/>
      <c r="C998" s="118"/>
      <c r="D998" s="118"/>
      <c r="E998" s="118"/>
      <c r="F998" s="118"/>
    </row>
    <row r="999" spans="1:6" ht="13" x14ac:dyDescent="0.15">
      <c r="A999" s="118"/>
      <c r="B999" s="118"/>
      <c r="C999" s="118"/>
      <c r="D999" s="118"/>
      <c r="E999" s="118"/>
      <c r="F999" s="1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Phone version</vt:lpstr>
      <vt:lpstr>Printable version</vt:lpstr>
      <vt:lpstr>Appendix 1 - supporting data</vt:lpstr>
      <vt:lpstr>Sheet15</vt:lpstr>
      <vt:lpstr>Amotization schedules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Kruse, Grace</cp:lastModifiedBy>
  <dcterms:created xsi:type="dcterms:W3CDTF">2024-10-03T03:16:17Z</dcterms:created>
  <dcterms:modified xsi:type="dcterms:W3CDTF">2024-10-03T03:16:18Z</dcterms:modified>
</cp:coreProperties>
</file>